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daniela/Desktop/PLANES DE ACCION /PLAN DE ACCION 2022/"/>
    </mc:Choice>
  </mc:AlternateContent>
  <xr:revisionPtr revIDLastSave="0" documentId="13_ncr:1_{92A5AC9B-6ECE-0C43-B7BE-440B36616C34}" xr6:coauthVersionLast="47" xr6:coauthVersionMax="47" xr10:uidLastSave="{00000000-0000-0000-0000-000000000000}"/>
  <bookViews>
    <workbookView xWindow="14060" yWindow="1420" windowWidth="14740" windowHeight="15180" firstSheet="16" activeTab="19"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r:id="rId17"/>
    <sheet name="II SEGUIMIENTO" sheetId="31" r:id="rId18"/>
    <sheet name="III SEGUIMIENTO" sheetId="32" r:id="rId19"/>
    <sheet name="IV SEGUIMIENTO" sheetId="33" r:id="rId20"/>
  </sheets>
  <definedNames>
    <definedName name="_xlchart.v1.0" hidden="1">'IV SEGUIMIENTO'!$A$5:$A$20</definedName>
    <definedName name="_xlchart.v1.1" hidden="1">'IV SEGUIMIENTO'!$B$4</definedName>
    <definedName name="_xlchart.v1.10" hidden="1">'IV SEGUIMIENTO'!$F$5:$F$20</definedName>
    <definedName name="_xlchart.v1.11" hidden="1">'IV SEGUIMIENTO'!$G$4</definedName>
    <definedName name="_xlchart.v1.12" hidden="1">'IV SEGUIMIENTO'!$G$5:$G$20</definedName>
    <definedName name="_xlchart.v1.2" hidden="1">'IV SEGUIMIENTO'!$B$5:$B$20</definedName>
    <definedName name="_xlchart.v1.3" hidden="1">'IV SEGUIMIENTO'!$C$4</definedName>
    <definedName name="_xlchart.v1.4" hidden="1">'IV SEGUIMIENTO'!$C$5:$C$20</definedName>
    <definedName name="_xlchart.v1.5" hidden="1">'IV SEGUIMIENTO'!$D$4</definedName>
    <definedName name="_xlchart.v1.6" hidden="1">'IV SEGUIMIENTO'!$D$5:$D$20</definedName>
    <definedName name="_xlchart.v1.7" hidden="1">'IV SEGUIMIENTO'!$E$4</definedName>
    <definedName name="_xlchart.v1.8" hidden="1">'IV SEGUIMIENTO'!$E$5:$E$20</definedName>
    <definedName name="_xlchart.v1.9" hidden="1">'IV SEGUIMIENTO'!$F$4</definedName>
    <definedName name="_xlchart.v2.13" hidden="1">'IV SEGUIMIENTO'!$A$5:$A$20</definedName>
    <definedName name="_xlchart.v2.14" hidden="1">'IV SEGUIMIENTO'!$B$4</definedName>
    <definedName name="_xlchart.v2.15" hidden="1">'IV SEGUIMIENTO'!$B$5:$B$20</definedName>
    <definedName name="_xlchart.v2.16" hidden="1">'IV SEGUIMIENTO'!$C$4</definedName>
    <definedName name="_xlchart.v2.17" hidden="1">'IV SEGUIMIENTO'!$C$5:$C$20</definedName>
    <definedName name="_xlchart.v2.18" hidden="1">'IV SEGUIMIENTO'!$D$4</definedName>
    <definedName name="_xlchart.v2.19" hidden="1">'IV SEGUIMIENTO'!$D$5:$D$20</definedName>
    <definedName name="_xlchart.v2.20" hidden="1">'IV SEGUIMIENTO'!$E$4</definedName>
    <definedName name="_xlchart.v2.21" hidden="1">'IV SEGUIMIENTO'!$E$5:$E$20</definedName>
    <definedName name="_xlchart.v2.22" hidden="1">'IV SEGUIMIENTO'!$F$4</definedName>
    <definedName name="_xlchart.v2.23" hidden="1">'IV SEGUIMIENTO'!$F$5:$F$20</definedName>
    <definedName name="_xlchart.v2.24" hidden="1">'IV SEGUIMIENTO'!$G$4</definedName>
    <definedName name="_xlchart.v2.25" hidden="1">'IV SEGUIMIENTO'!$G$5:$G$20</definedName>
    <definedName name="_xlnm.Print_Area" localSheetId="15">'Servicio Farmaceutico'!$B$1:$O$28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 i="33" l="1"/>
  <c r="K27" i="14"/>
  <c r="K26" i="14"/>
  <c r="H21" i="14"/>
  <c r="I21" i="14"/>
  <c r="K29" i="18" l="1"/>
  <c r="K37" i="11"/>
  <c r="K29" i="10"/>
  <c r="K12" i="9"/>
  <c r="K37" i="8"/>
  <c r="K23" i="1"/>
  <c r="K22" i="6"/>
  <c r="K21" i="19"/>
  <c r="K26" i="16"/>
  <c r="K25" i="16"/>
  <c r="K23" i="17"/>
  <c r="K24" i="17"/>
  <c r="K14" i="10"/>
  <c r="J14" i="10"/>
  <c r="K15" i="17" l="1"/>
  <c r="J15" i="17"/>
  <c r="K16" i="17"/>
  <c r="J16" i="17"/>
  <c r="K22" i="12"/>
  <c r="K23" i="14"/>
  <c r="K24" i="14"/>
  <c r="J26" i="14"/>
  <c r="K24" i="8"/>
  <c r="J24" i="8"/>
  <c r="K20" i="6"/>
  <c r="J20" i="6"/>
  <c r="K32" i="7"/>
  <c r="K13" i="6" l="1"/>
  <c r="J13" i="6"/>
  <c r="K18" i="19"/>
  <c r="L31" i="7" l="1"/>
  <c r="L28" i="7"/>
  <c r="L26" i="7"/>
  <c r="J26" i="7"/>
  <c r="I26" i="7"/>
  <c r="L24" i="7"/>
  <c r="J24" i="7"/>
  <c r="K18" i="1"/>
  <c r="K27" i="9"/>
  <c r="K25" i="9"/>
  <c r="I26" i="9"/>
  <c r="K17" i="9"/>
  <c r="H13" i="6"/>
  <c r="K25" i="14"/>
  <c r="J25" i="14"/>
  <c r="J22" i="14"/>
  <c r="K22" i="14"/>
  <c r="I22" i="14"/>
  <c r="I23" i="14"/>
  <c r="H22" i="14"/>
  <c r="K17" i="14"/>
  <c r="J17" i="14"/>
  <c r="K18" i="14"/>
  <c r="J18" i="14"/>
  <c r="H18" i="14"/>
  <c r="I17" i="14"/>
  <c r="K16" i="14"/>
  <c r="J16" i="14"/>
  <c r="K15" i="14"/>
  <c r="J15" i="14"/>
  <c r="K14" i="14"/>
  <c r="J14" i="14"/>
  <c r="H14" i="14"/>
  <c r="I12" i="14"/>
  <c r="K20" i="18"/>
  <c r="K19" i="18"/>
  <c r="K16" i="18"/>
  <c r="K17" i="18"/>
  <c r="K25" i="17"/>
  <c r="J25" i="17"/>
  <c r="K17" i="17"/>
  <c r="J24" i="17"/>
  <c r="J23" i="17"/>
  <c r="K22" i="17"/>
  <c r="J22" i="17"/>
  <c r="K21" i="17"/>
  <c r="J21" i="17"/>
  <c r="K20" i="17"/>
  <c r="J20" i="17"/>
  <c r="K18" i="17"/>
  <c r="I18" i="17"/>
  <c r="J29" i="18" l="1"/>
  <c r="K28" i="18"/>
  <c r="J28" i="18"/>
  <c r="I28" i="18"/>
  <c r="K27" i="18"/>
  <c r="J27" i="18"/>
  <c r="K24" i="18"/>
  <c r="J24" i="18"/>
  <c r="K23" i="18"/>
  <c r="J23" i="18"/>
  <c r="I23" i="18"/>
  <c r="H21" i="18"/>
  <c r="K18" i="18"/>
  <c r="K25" i="21"/>
  <c r="J24" i="21"/>
  <c r="I23" i="21"/>
  <c r="K16" i="21"/>
  <c r="I16" i="21"/>
  <c r="K15" i="21"/>
  <c r="K14" i="21"/>
  <c r="H14" i="21"/>
  <c r="K12" i="21"/>
  <c r="K27" i="16"/>
  <c r="J27" i="16"/>
  <c r="J26" i="16"/>
  <c r="I26" i="16"/>
  <c r="H26" i="16"/>
  <c r="J25" i="16"/>
  <c r="I25" i="16"/>
  <c r="H25" i="16"/>
  <c r="K20" i="14"/>
  <c r="J20" i="14"/>
  <c r="K19" i="14"/>
  <c r="J19" i="14"/>
  <c r="K13" i="14"/>
  <c r="J13" i="14"/>
  <c r="J27" i="14" s="1"/>
  <c r="K27" i="13"/>
  <c r="J27" i="13"/>
  <c r="K25" i="13"/>
  <c r="J25" i="13"/>
  <c r="K24" i="13"/>
  <c r="J24" i="13"/>
  <c r="I24" i="13"/>
  <c r="H24" i="13"/>
  <c r="K21" i="13"/>
  <c r="J21" i="13"/>
  <c r="K20" i="13"/>
  <c r="J20" i="13"/>
  <c r="J18" i="13"/>
  <c r="K18" i="13"/>
  <c r="I18" i="13"/>
  <c r="J22" i="12"/>
  <c r="K17" i="12"/>
  <c r="J17" i="12"/>
  <c r="I17" i="12"/>
  <c r="K21" i="12"/>
  <c r="J21" i="12"/>
  <c r="I20" i="12"/>
  <c r="K20" i="12"/>
  <c r="J20" i="12"/>
  <c r="J37" i="11"/>
  <c r="J29" i="10"/>
  <c r="K25" i="10"/>
  <c r="J25" i="10"/>
  <c r="K29" i="9"/>
  <c r="K22" i="9"/>
  <c r="K28" i="9"/>
  <c r="J25" i="9"/>
  <c r="K24" i="9"/>
  <c r="J24" i="9"/>
  <c r="K23" i="9"/>
  <c r="J23" i="9"/>
  <c r="K21" i="9"/>
  <c r="K19" i="9"/>
  <c r="H19" i="9"/>
  <c r="K15" i="9"/>
  <c r="J15" i="9"/>
  <c r="J23" i="1"/>
  <c r="K21" i="1"/>
  <c r="J21" i="1"/>
  <c r="H21" i="1"/>
  <c r="I21" i="1"/>
  <c r="K19" i="6"/>
  <c r="K12" i="6"/>
  <c r="K25" i="8"/>
  <c r="J25" i="8"/>
  <c r="I25" i="8"/>
  <c r="I24" i="8"/>
  <c r="K22" i="8"/>
  <c r="J22" i="8"/>
  <c r="J37" i="8" s="1"/>
  <c r="I22" i="8"/>
  <c r="K13" i="8"/>
  <c r="L30" i="7"/>
  <c r="L29" i="7"/>
  <c r="L25" i="7"/>
  <c r="L22" i="7"/>
  <c r="L21" i="7"/>
  <c r="L20" i="7"/>
  <c r="L19" i="7"/>
  <c r="L17" i="7"/>
  <c r="L15" i="7"/>
  <c r="L12" i="7"/>
  <c r="K20" i="1" l="1"/>
  <c r="J20" i="1"/>
  <c r="K19" i="1"/>
  <c r="J19" i="1"/>
  <c r="J18" i="1"/>
  <c r="J22" i="6"/>
  <c r="K21" i="6"/>
  <c r="K18" i="6"/>
  <c r="K17" i="6"/>
  <c r="K16" i="6"/>
  <c r="K14" i="6"/>
  <c r="I13" i="6"/>
  <c r="K11" i="6"/>
  <c r="H11" i="6"/>
  <c r="K19" i="19"/>
  <c r="I18" i="19"/>
  <c r="K17" i="19"/>
  <c r="K15" i="19"/>
  <c r="I15" i="19"/>
  <c r="J14" i="19"/>
  <c r="K14" i="19"/>
  <c r="J13" i="19"/>
  <c r="K13" i="19"/>
  <c r="K12" i="19"/>
  <c r="K10" i="19"/>
  <c r="H10" i="19"/>
  <c r="J32" i="11"/>
  <c r="K32" i="11"/>
  <c r="J35" i="11"/>
  <c r="K35" i="11"/>
  <c r="J21" i="11"/>
  <c r="K21" i="11"/>
  <c r="I21" i="11"/>
  <c r="H21" i="11"/>
  <c r="I18" i="8" l="1"/>
  <c r="I15" i="8"/>
  <c r="I13" i="8"/>
  <c r="H13" i="8"/>
  <c r="H20" i="12"/>
  <c r="K18" i="12"/>
  <c r="K14" i="12"/>
  <c r="J14" i="12"/>
  <c r="K13" i="12"/>
  <c r="J13" i="12"/>
  <c r="K12" i="12"/>
  <c r="J12" i="12"/>
  <c r="J24" i="15"/>
  <c r="K23" i="15"/>
  <c r="J23" i="15"/>
  <c r="K22" i="15"/>
  <c r="J22" i="15"/>
  <c r="J20" i="15"/>
  <c r="K19" i="15"/>
  <c r="J19" i="15"/>
  <c r="K18" i="15"/>
  <c r="K17" i="15"/>
  <c r="J17" i="15"/>
  <c r="K15" i="15"/>
  <c r="J15" i="15"/>
  <c r="K14" i="15"/>
  <c r="J14" i="15"/>
  <c r="K13" i="15"/>
  <c r="K12" i="15"/>
  <c r="K24" i="15" s="1"/>
  <c r="K26" i="10" l="1"/>
  <c r="J26" i="10"/>
  <c r="K20" i="10"/>
  <c r="J20" i="10"/>
  <c r="K19" i="10"/>
  <c r="J19" i="10"/>
  <c r="K17" i="10"/>
  <c r="J17" i="10"/>
  <c r="K15" i="10"/>
  <c r="J15" i="10"/>
  <c r="K13" i="10"/>
  <c r="J13" i="10"/>
  <c r="K12" i="10"/>
  <c r="J12" i="10"/>
  <c r="I34" i="11"/>
  <c r="J16" i="21"/>
  <c r="J22" i="21"/>
  <c r="J20" i="21"/>
  <c r="J19" i="21"/>
  <c r="J17" i="21"/>
  <c r="J14" i="21"/>
  <c r="J12" i="21"/>
  <c r="J25" i="21" s="1"/>
  <c r="J22" i="9" l="1"/>
  <c r="J17" i="9"/>
  <c r="J19" i="9"/>
  <c r="J19" i="6"/>
  <c r="J18" i="6"/>
  <c r="J17" i="6"/>
  <c r="J16" i="6"/>
  <c r="J14" i="6"/>
  <c r="J12" i="6"/>
  <c r="J11" i="6"/>
  <c r="J19" i="19"/>
  <c r="J15" i="19"/>
  <c r="J12" i="19"/>
  <c r="J11" i="19"/>
  <c r="J10" i="19"/>
  <c r="J21" i="19" s="1"/>
  <c r="G21" i="32"/>
  <c r="H12" i="10"/>
  <c r="J29" i="9"/>
  <c r="J28" i="9"/>
  <c r="J27" i="9"/>
  <c r="J21" i="9"/>
  <c r="J14" i="9"/>
  <c r="J12" i="9"/>
  <c r="J17" i="7"/>
  <c r="H12" i="21"/>
  <c r="I16" i="1"/>
  <c r="I24" i="21"/>
  <c r="I22" i="21"/>
  <c r="I27" i="9" l="1"/>
  <c r="H27" i="9"/>
  <c r="I17" i="9"/>
  <c r="H17" i="9"/>
  <c r="H28" i="9"/>
  <c r="I28" i="9"/>
  <c r="I14" i="9"/>
  <c r="I12" i="9"/>
  <c r="I23" i="9"/>
  <c r="I24" i="9"/>
  <c r="I19" i="9"/>
  <c r="H14" i="9"/>
  <c r="H12" i="9"/>
  <c r="I21" i="9"/>
  <c r="H21" i="9"/>
  <c r="I20" i="1"/>
  <c r="I19" i="1"/>
  <c r="I18" i="1"/>
  <c r="I17" i="1"/>
  <c r="I15" i="1"/>
  <c r="I14" i="1"/>
  <c r="I13" i="1"/>
  <c r="I12" i="1"/>
  <c r="I20" i="17"/>
  <c r="H20" i="17"/>
  <c r="I21" i="17"/>
  <c r="I15" i="17"/>
  <c r="I16" i="17"/>
  <c r="I17" i="17"/>
  <c r="I22" i="17"/>
  <c r="I25" i="13"/>
  <c r="H25" i="13"/>
  <c r="I22" i="13"/>
  <c r="H22" i="13"/>
  <c r="I21" i="13"/>
  <c r="H21" i="13"/>
  <c r="I20" i="13"/>
  <c r="H20" i="13"/>
  <c r="I19" i="13"/>
  <c r="H19" i="13"/>
  <c r="H18" i="13"/>
  <c r="I17" i="13"/>
  <c r="H17" i="13"/>
  <c r="I16" i="13"/>
  <c r="I15" i="13"/>
  <c r="H15" i="13"/>
  <c r="I13" i="13"/>
  <c r="H13" i="13"/>
  <c r="I12" i="13"/>
  <c r="H12" i="13"/>
  <c r="I36" i="8"/>
  <c r="I35" i="8"/>
  <c r="I32" i="8"/>
  <c r="I31" i="8"/>
  <c r="I28" i="8"/>
  <c r="I27" i="8"/>
  <c r="I23" i="8"/>
  <c r="I21" i="8"/>
  <c r="I12" i="8"/>
  <c r="I19" i="14"/>
  <c r="I18" i="14"/>
  <c r="I16" i="14"/>
  <c r="I15" i="14"/>
  <c r="I14" i="14"/>
  <c r="I13" i="14"/>
  <c r="H24" i="18"/>
  <c r="I24" i="18"/>
  <c r="I22" i="18"/>
  <c r="I21" i="18"/>
  <c r="J18" i="18"/>
  <c r="I18" i="18"/>
  <c r="I14" i="18"/>
  <c r="I13" i="18"/>
  <c r="I12" i="18"/>
  <c r="I21" i="12"/>
  <c r="I19" i="12"/>
  <c r="I18" i="12"/>
  <c r="I16" i="12"/>
  <c r="I15" i="12"/>
  <c r="I14" i="12"/>
  <c r="I13" i="12"/>
  <c r="I12" i="12"/>
  <c r="J21" i="7"/>
  <c r="J18" i="7"/>
  <c r="J16" i="7"/>
  <c r="J23" i="7"/>
  <c r="J31" i="7"/>
  <c r="J30" i="7"/>
  <c r="J29" i="7"/>
  <c r="I29" i="7"/>
  <c r="J28" i="7"/>
  <c r="I28" i="7"/>
  <c r="J25" i="7"/>
  <c r="I25" i="7"/>
  <c r="I24" i="7"/>
  <c r="I23" i="7"/>
  <c r="J22" i="7"/>
  <c r="I22" i="7"/>
  <c r="I21" i="7"/>
  <c r="J20" i="7"/>
  <c r="I20" i="7"/>
  <c r="J19" i="7"/>
  <c r="I18" i="7"/>
  <c r="I17" i="7"/>
  <c r="I16" i="7"/>
  <c r="J15" i="7"/>
  <c r="I15" i="7"/>
  <c r="J14" i="7"/>
  <c r="J13" i="7"/>
  <c r="I13" i="7"/>
  <c r="J12" i="7"/>
  <c r="I18" i="6"/>
  <c r="I17" i="6"/>
  <c r="I15" i="6"/>
  <c r="I14" i="6"/>
  <c r="I12" i="6"/>
  <c r="I11" i="6"/>
  <c r="I20" i="6"/>
  <c r="I19" i="6"/>
  <c r="I19" i="19"/>
  <c r="I17" i="19"/>
  <c r="I14" i="19"/>
  <c r="I13" i="19"/>
  <c r="I12" i="19"/>
  <c r="I11" i="19"/>
  <c r="H19" i="19"/>
  <c r="I10" i="19"/>
  <c r="I26" i="14"/>
  <c r="I25" i="14"/>
  <c r="H23" i="14"/>
  <c r="I24" i="14"/>
  <c r="I12" i="21"/>
  <c r="I14" i="21"/>
  <c r="G21" i="31"/>
  <c r="I23" i="15"/>
  <c r="I22" i="15"/>
  <c r="I21" i="15"/>
  <c r="I20" i="15"/>
  <c r="I19" i="15"/>
  <c r="I18" i="15"/>
  <c r="I17" i="15"/>
  <c r="I16" i="15"/>
  <c r="I15" i="15"/>
  <c r="I14" i="15"/>
  <c r="I13" i="15"/>
  <c r="I12" i="15"/>
  <c r="H28" i="8"/>
  <c r="I27" i="10"/>
  <c r="I26" i="10"/>
  <c r="H26" i="10"/>
  <c r="I25" i="10"/>
  <c r="H25" i="10"/>
  <c r="I24" i="10"/>
  <c r="H24" i="10"/>
  <c r="I20" i="10"/>
  <c r="I19" i="10"/>
  <c r="H19" i="10"/>
  <c r="I17" i="10"/>
  <c r="H17" i="10"/>
  <c r="I15" i="10"/>
  <c r="H15" i="10"/>
  <c r="I14" i="10"/>
  <c r="I13" i="10"/>
  <c r="H13" i="10"/>
  <c r="I12" i="10"/>
  <c r="I25" i="9"/>
  <c r="H25" i="9"/>
  <c r="H24" i="9"/>
  <c r="H22" i="9"/>
  <c r="I22" i="9"/>
  <c r="I27" i="18"/>
  <c r="I20" i="18"/>
  <c r="I19" i="18"/>
  <c r="I17" i="18"/>
  <c r="I16" i="18"/>
  <c r="I35" i="11"/>
  <c r="H35" i="11"/>
  <c r="K33" i="11"/>
  <c r="J33" i="11"/>
  <c r="I33" i="11"/>
  <c r="I32" i="11"/>
  <c r="I30" i="11"/>
  <c r="H30" i="11"/>
  <c r="I14" i="11"/>
  <c r="I13" i="11"/>
  <c r="H15" i="14"/>
  <c r="H12" i="12"/>
  <c r="H34" i="11"/>
  <c r="H33" i="11"/>
  <c r="G15" i="11"/>
  <c r="H13" i="11"/>
  <c r="H12" i="6"/>
  <c r="H23" i="9"/>
  <c r="H23" i="18"/>
  <c r="H22" i="18"/>
  <c r="H18" i="18"/>
  <c r="H15" i="18"/>
  <c r="H14" i="18"/>
  <c r="H13" i="18"/>
  <c r="H12" i="18"/>
  <c r="H18" i="12"/>
  <c r="H17" i="12"/>
  <c r="H14" i="12"/>
  <c r="H13" i="12"/>
  <c r="H20" i="1"/>
  <c r="H19" i="1"/>
  <c r="H18" i="1"/>
  <c r="H17" i="1"/>
  <c r="H16" i="1"/>
  <c r="H15" i="1"/>
  <c r="H14" i="1"/>
  <c r="H13" i="1"/>
  <c r="H12" i="1"/>
  <c r="H22" i="21"/>
  <c r="H20" i="21"/>
  <c r="H19" i="21"/>
  <c r="H18" i="21"/>
  <c r="H17" i="21"/>
  <c r="H36" i="8"/>
  <c r="H35" i="8"/>
  <c r="H32" i="8"/>
  <c r="H31" i="8"/>
  <c r="H27" i="8"/>
  <c r="H25" i="8"/>
  <c r="H23" i="8"/>
  <c r="H15" i="8"/>
  <c r="H12" i="8"/>
  <c r="H26" i="14"/>
  <c r="H25" i="14"/>
  <c r="H24" i="14"/>
  <c r="H19" i="14"/>
  <c r="H17" i="14"/>
  <c r="H16" i="14"/>
  <c r="H13" i="14"/>
  <c r="H19" i="6"/>
  <c r="H18" i="6"/>
  <c r="H14" i="6"/>
  <c r="H14" i="19"/>
  <c r="H12" i="19"/>
  <c r="H11" i="19"/>
  <c r="H21" i="15"/>
  <c r="H20" i="15"/>
  <c r="H19" i="15"/>
  <c r="H17" i="15"/>
  <c r="H15" i="15"/>
  <c r="H14" i="15"/>
  <c r="H13" i="15"/>
  <c r="H12" i="15"/>
  <c r="H22" i="17"/>
  <c r="H21" i="17"/>
  <c r="H18" i="17"/>
  <c r="H16" i="17"/>
  <c r="H15" i="17"/>
  <c r="G21" i="26"/>
  <c r="G16" i="8"/>
  <c r="G15" i="8"/>
  <c r="G12" i="8"/>
  <c r="I37" i="8" l="1"/>
  <c r="H37" i="11"/>
  <c r="I23" i="1"/>
  <c r="I29" i="9"/>
  <c r="H27" i="13"/>
  <c r="H29" i="10"/>
  <c r="H21" i="19"/>
  <c r="H23" i="1"/>
  <c r="H22" i="12"/>
  <c r="H22" i="6"/>
  <c r="I21" i="19"/>
  <c r="J32" i="7"/>
  <c r="I32" i="7"/>
  <c r="H24" i="15"/>
  <c r="I25" i="21"/>
  <c r="H29" i="9"/>
  <c r="I22" i="6"/>
  <c r="H37" i="8"/>
  <c r="H29" i="18"/>
  <c r="I37" i="11"/>
  <c r="I29" i="10"/>
  <c r="I22" i="12"/>
  <c r="I29" i="18"/>
  <c r="I27" i="13"/>
  <c r="I25" i="17"/>
  <c r="H27" i="14"/>
  <c r="H25" i="21"/>
  <c r="I24" i="15"/>
</calcChain>
</file>

<file path=xl/sharedStrings.xml><?xml version="1.0" encoding="utf-8"?>
<sst xmlns="http://schemas.openxmlformats.org/spreadsheetml/2006/main" count="1592" uniqueCount="799">
  <si>
    <t>Código: 26-014</t>
  </si>
  <si>
    <t>Página 1 de 1</t>
  </si>
  <si>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</si>
  <si>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</si>
  <si>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</si>
  <si>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</si>
  <si>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</si>
  <si>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</si>
  <si>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</si>
  <si>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</si>
  <si>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</si>
  <si>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</si>
  <si>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</si>
  <si>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</si>
  <si>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</si>
  <si>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</si>
  <si>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</si>
  <si>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</si>
  <si>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</si>
  <si>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</si>
  <si>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</si>
  <si>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</si>
  <si>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</si>
  <si>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</si>
  <si>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</si>
  <si>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</si>
  <si>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</si>
  <si>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</si>
  <si>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</si>
  <si>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</si>
  <si>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</si>
  <si>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</si>
  <si>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</si>
  <si>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</si>
  <si>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</si>
  <si>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</si>
  <si>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</si>
  <si>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</si>
  <si>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</si>
  <si>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</si>
  <si>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</si>
  <si>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</si>
  <si>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</si>
  <si>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</si>
  <si>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</si>
  <si>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</si>
  <si>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</si>
  <si>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</si>
  <si>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</si>
  <si>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</si>
  <si>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</si>
  <si>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</si>
  <si>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</si>
  <si>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</si>
  <si>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</si>
  <si>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</si>
  <si>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</si>
  <si>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</si>
  <si>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</si>
  <si>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</si>
  <si>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</si>
  <si>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</si>
  <si>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</si>
  <si>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</si>
  <si>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</si>
  <si>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</si>
  <si>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</si>
  <si>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</si>
  <si>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</si>
  <si>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</si>
  <si>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</si>
  <si>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</si>
  <si>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</si>
  <si>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</si>
  <si>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</si>
  <si>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</si>
  <si>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</si>
  <si>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</si>
  <si>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</si>
  <si>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</si>
  <si>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</si>
  <si>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</si>
  <si>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</si>
  <si>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</si>
  <si>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</si>
  <si>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</si>
  <si>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</si>
  <si>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</si>
  <si>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</si>
  <si>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</si>
  <si>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</si>
  <si>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</si>
  <si>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</si>
  <si>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</si>
  <si>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</si>
  <si>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</si>
  <si>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</si>
  <si>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</si>
  <si>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</si>
  <si>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</si>
  <si>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</si>
  <si>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</si>
  <si>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</si>
  <si>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</si>
  <si>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</si>
  <si>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</si>
  <si>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</si>
  <si>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</si>
  <si>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</si>
  <si>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</si>
  <si>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</si>
  <si>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</si>
  <si>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</si>
  <si>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</si>
  <si>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</si>
  <si>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</si>
  <si>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</si>
  <si>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</si>
  <si>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</si>
  <si>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</si>
  <si>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</si>
  <si>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</si>
  <si>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</si>
  <si>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</si>
  <si>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</si>
  <si>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</si>
  <si>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</si>
  <si>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</si>
  <si>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</si>
  <si>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</si>
  <si>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</si>
  <si>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</si>
  <si>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</si>
  <si>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</si>
  <si>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</si>
  <si>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</si>
  <si>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</si>
  <si>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</si>
  <si>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</si>
  <si>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</si>
  <si>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</si>
  <si>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</si>
  <si>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</si>
  <si>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</si>
  <si>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</si>
  <si>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</si>
  <si>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</si>
  <si>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</si>
  <si>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</si>
  <si>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</si>
  <si>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</si>
  <si>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</si>
  <si>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</si>
  <si>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</si>
  <si>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</si>
  <si>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</si>
  <si>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</si>
  <si>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</si>
  <si>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</si>
  <si>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</si>
  <si>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</si>
  <si>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</si>
  <si>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</si>
  <si>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</si>
  <si>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</si>
  <si>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</si>
  <si>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</si>
  <si>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</si>
  <si>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</si>
  <si>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</si>
  <si>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</si>
  <si>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</si>
  <si>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</si>
  <si>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</si>
  <si>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</si>
  <si>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</si>
  <si>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</si>
  <si>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</si>
  <si>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</si>
  <si>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</si>
  <si>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</si>
  <si>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</si>
  <si>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</si>
  <si>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</si>
  <si>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</si>
  <si>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</si>
  <si>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</si>
  <si>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</si>
  <si>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</si>
  <si>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</si>
  <si>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</si>
  <si>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</si>
  <si>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</si>
  <si>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</si>
  <si>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</si>
  <si>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</si>
  <si>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</si>
  <si>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</si>
  <si>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</si>
  <si>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</si>
  <si>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</si>
  <si>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</si>
  <si>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</si>
  <si>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</si>
  <si>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</si>
  <si>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</si>
  <si>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</si>
  <si>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</si>
  <si>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</si>
  <si>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</si>
  <si>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</si>
  <si>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</si>
  <si>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</si>
  <si>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</si>
  <si>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</si>
  <si>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</si>
  <si>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</si>
  <si>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</si>
  <si>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</si>
  <si>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</si>
  <si>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</si>
  <si>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</si>
  <si>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</si>
  <si>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</si>
  <si>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</si>
  <si>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</si>
  <si>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</si>
  <si>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</si>
  <si>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</si>
  <si>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</si>
  <si>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</si>
  <si>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</si>
  <si>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</si>
  <si>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</si>
  <si>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</si>
  <si>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</si>
  <si>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</si>
  <si>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</si>
  <si>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</si>
  <si>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</si>
  <si>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</si>
  <si>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</si>
  <si>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  de evaluación de la gestión presentado</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</si>
  <si>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</si>
  <si>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</si>
  <si>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</si>
  <si>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</si>
  <si>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Informes presentados oportunamente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</si>
  <si>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</si>
  <si>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</si>
  <si>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</si>
  <si>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</si>
  <si>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</si>
  <si>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</si>
  <si>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</si>
  <si>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</si>
  <si>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</si>
  <si>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</si>
  <si>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</si>
  <si>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</si>
  <si>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</si>
  <si>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</si>
  <si>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</si>
  <si>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</si>
  <si>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</si>
  <si>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</si>
  <si>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r>
      <rPr>
        <u/>
        <sz val="11"/>
        <color indexed="8"/>
        <rFont val="Arial"/>
        <family val="2"/>
      </rPr>
      <t>&gt;</t>
    </r>
    <r>
      <rPr>
        <sz val="11"/>
        <color indexed="8"/>
        <rFont val="Arial"/>
        <family val="2"/>
      </rPr>
      <t>86%</t>
    </r>
  </si>
  <si>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</si>
  <si>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</si>
  <si>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</si>
  <si>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</si>
  <si>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</si>
  <si>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</si>
  <si>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</si>
  <si>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</si>
  <si>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</si>
  <si>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</si>
  <si>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</si>
  <si>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</si>
  <si>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</si>
  <si>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</si>
  <si>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</si>
  <si>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</si>
  <si>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</si>
  <si>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</si>
  <si>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</si>
  <si>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</si>
  <si>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</si>
  <si>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</si>
  <si>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</si>
  <si>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</si>
  <si>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</si>
  <si>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</si>
  <si>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</si>
  <si>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</si>
  <si>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</si>
  <si>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</si>
  <si>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</si>
  <si>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</si>
  <si>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</si>
  <si>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</si>
  <si>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</si>
  <si>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</si>
  <si>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</si>
  <si>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</si>
  <si>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</si>
  <si>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</si>
  <si>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</si>
  <si>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</si>
  <si>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</si>
  <si>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</si>
  <si>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</si>
  <si>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</si>
  <si>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</si>
  <si>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</si>
  <si>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</si>
  <si>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</si>
  <si>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</si>
  <si>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</si>
  <si>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</si>
  <si>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</si>
  <si>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</si>
  <si>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</si>
  <si>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</si>
  <si>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</si>
  <si>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</si>
  <si>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</si>
  <si>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</si>
  <si>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</si>
  <si>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</si>
  <si>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</si>
  <si>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</si>
  <si>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</si>
  <si>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</si>
  <si>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</si>
  <si>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</si>
  <si>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</si>
  <si>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</si>
  <si>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</si>
  <si>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</si>
  <si>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</si>
  <si>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</si>
  <si>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</si>
  <si>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</si>
  <si>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</si>
  <si>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</si>
  <si>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</si>
  <si>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</si>
  <si>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</si>
  <si>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</si>
  <si>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</si>
  <si>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</si>
  <si>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</si>
  <si>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</si>
  <si>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</si>
  <si>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</si>
  <si>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</si>
  <si>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</si>
  <si>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</si>
  <si>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</si>
  <si>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</si>
  <si>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</si>
  <si>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</si>
  <si>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</si>
  <si>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</si>
  <si>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</si>
  <si>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</si>
  <si>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</si>
  <si>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inducción ejecutado</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</si>
  <si>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</si>
  <si>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</si>
  <si>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</si>
  <si>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</si>
  <si>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</si>
  <si>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</si>
  <si>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</si>
  <si>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</si>
  <si>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</si>
  <si>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</si>
  <si>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</si>
  <si>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</si>
  <si>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</si>
  <si>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</si>
  <si>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</si>
  <si>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</si>
  <si>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</si>
  <si>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</si>
  <si>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</si>
  <si>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</si>
  <si>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</si>
  <si>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</si>
  <si>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</si>
  <si>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</si>
  <si>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</si>
  <si>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</si>
  <si>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</si>
  <si>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</si>
  <si>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</si>
  <si>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</si>
  <si>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</si>
  <si>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</si>
  <si>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</si>
  <si>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</si>
  <si>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</si>
  <si>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</si>
  <si>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</si>
  <si>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</si>
  <si>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</si>
  <si>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</si>
  <si>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</si>
  <si>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</si>
  <si>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</si>
  <si>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</si>
  <si>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</si>
  <si>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</si>
  <si>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</si>
  <si>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</si>
  <si>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</si>
  <si>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</si>
  <si>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</si>
  <si>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</si>
  <si>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</si>
  <si>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</si>
  <si>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</si>
  <si>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</si>
  <si>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</si>
  <si>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</si>
  <si>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</si>
  <si>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</si>
  <si>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</si>
  <si>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</si>
  <si>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</si>
  <si>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</si>
  <si>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</si>
  <si>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</si>
  <si>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</si>
  <si>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</si>
  <si>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</si>
  <si>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</si>
  <si>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Realizacion de auditorías al PAMEC</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</si>
  <si>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</si>
  <si>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</si>
  <si>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</si>
  <si>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</si>
  <si>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</si>
  <si>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</si>
  <si>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</si>
  <si>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</si>
  <si>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</si>
  <si>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</si>
  <si>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</si>
  <si>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</si>
  <si>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</si>
  <si>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</si>
  <si>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</si>
  <si>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</si>
  <si>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</si>
  <si>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</si>
  <si>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</si>
  <si>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</si>
  <si>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</si>
  <si>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</si>
  <si>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</si>
  <si>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</si>
  <si>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</si>
  <si>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</si>
  <si>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</si>
  <si>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</si>
  <si>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</si>
  <si>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</si>
  <si>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</si>
  <si>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</si>
  <si>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</si>
  <si>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</si>
  <si>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</si>
  <si>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</si>
  <si>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</si>
  <si>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</si>
  <si>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</si>
  <si>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</si>
  <si>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</si>
  <si>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</si>
  <si>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</si>
  <si>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</si>
  <si>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</si>
  <si>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</si>
  <si>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</si>
  <si>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</si>
  <si>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</si>
  <si>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</si>
  <si>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</si>
  <si>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</si>
  <si>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</si>
  <si>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</si>
  <si>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</si>
  <si>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</si>
  <si>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</si>
  <si>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</si>
  <si>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</si>
  <si>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</si>
  <si>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</si>
  <si>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</si>
  <si>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</si>
  <si>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</si>
  <si>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</si>
  <si>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</si>
  <si>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</si>
  <si>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</si>
  <si>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</si>
  <si>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</si>
  <si>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</si>
  <si>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</si>
  <si>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</si>
  <si>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</si>
  <si>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</si>
  <si>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</si>
  <si>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</si>
  <si>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</si>
  <si>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</si>
  <si>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</si>
  <si>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</si>
  <si>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</si>
  <si>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</si>
  <si>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</si>
  <si>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</si>
  <si>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</si>
  <si>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</si>
  <si>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</si>
  <si>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</si>
  <si>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</si>
  <si>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</si>
  <si>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</si>
  <si>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</si>
  <si>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</si>
  <si>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</si>
  <si>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</si>
  <si>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</si>
  <si>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</si>
  <si>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</si>
  <si>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</si>
  <si>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</si>
  <si>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</si>
  <si>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</si>
  <si>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</si>
  <si>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</si>
  <si>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</si>
  <si>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</si>
  <si>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</si>
  <si>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</si>
  <si>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</si>
  <si>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</si>
  <si>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</si>
  <si>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</si>
  <si>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</si>
  <si>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</si>
  <si>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</si>
  <si>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</si>
  <si>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</si>
  <si>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</si>
  <si>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</si>
  <si>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</si>
  <si>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</si>
  <si>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</si>
  <si>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</si>
  <si>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</si>
  <si>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</si>
  <si>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</si>
  <si>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</si>
  <si>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</si>
  <si>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</si>
  <si>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</si>
  <si>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</si>
  <si>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</si>
  <si>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</si>
  <si>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</si>
  <si>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</si>
  <si>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</si>
  <si>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</si>
  <si>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</si>
  <si>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</si>
  <si>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</si>
  <si>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</si>
  <si>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</si>
  <si>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</si>
  <si>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</si>
  <si>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</si>
  <si>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r>
      <t xml:space="preserve">PERIODO: </t>
    </r>
    <r>
      <rPr>
        <sz val="12"/>
        <rFont val="Arial"/>
        <family val="2"/>
      </rPr>
      <t>2022</t>
    </r>
  </si>
  <si>
    <t>EVALUACIÓN PLANES DE ACCIÓN
 I TRIMESTRE 2022</t>
  </si>
  <si>
    <t>SIAU - Planeación -Control Interno</t>
  </si>
  <si>
    <t>PLAN DE ACCIÓN PROCESO SERVICIO FARMACÉUTICO</t>
  </si>
  <si>
    <t>DOCUMENTO CONTROLADIO</t>
  </si>
  <si>
    <t xml:space="preserve">OBSERVACIÓN </t>
  </si>
  <si>
    <t xml:space="preserve">No. actividades realizadas/No. actividades programadas. Plan de Capacitacion Institucional (PC) </t>
  </si>
  <si>
    <r>
      <rPr>
        <u/>
        <sz val="12"/>
        <color indexed="8"/>
        <rFont val="Arial"/>
        <family val="2"/>
      </rPr>
      <t>&gt;</t>
    </r>
    <r>
      <rPr>
        <sz val="12"/>
        <color indexed="8"/>
        <rFont val="Arial"/>
        <family val="2"/>
      </rPr>
      <t>80%</t>
    </r>
  </si>
  <si>
    <t xml:space="preserve">Ejecutar el cronograma del Plan Institucional de Capacitacion (PC)  para los colaboradores. </t>
  </si>
  <si>
    <t xml:space="preserve">Revisión y/o ajuste de  la Politica de Conflicto de Intereses </t>
  </si>
  <si>
    <t>Politica de conflicto de intereses revisada y /o ajustada</t>
  </si>
  <si>
    <r>
      <rPr>
        <u/>
        <sz val="10"/>
        <color indexed="8"/>
        <rFont val="Arial"/>
        <family val="2"/>
      </rPr>
      <t>&gt;</t>
    </r>
    <r>
      <rPr>
        <sz val="10"/>
        <color indexed="8"/>
        <rFont val="Arial"/>
        <family val="2"/>
      </rPr>
      <t>90%</t>
    </r>
  </si>
  <si>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</si>
  <si>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</si>
  <si>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</si>
  <si>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</si>
  <si>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</si>
  <si>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</si>
  <si>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</si>
  <si>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</si>
  <si>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</si>
  <si>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</si>
  <si>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</si>
  <si>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</si>
  <si>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</si>
  <si>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</si>
  <si>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</si>
  <si>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</si>
  <si>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</si>
  <si>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</si>
  <si>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</si>
  <si>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</si>
  <si>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</si>
  <si>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Seguimiento cuatrimestral a los Mapas de riesgo por procesos </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</si>
  <si>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</si>
  <si>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</si>
  <si>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</si>
  <si>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</si>
  <si>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100% desde II semestre</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</si>
  <si>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</si>
  <si>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</si>
  <si>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</si>
  <si>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</si>
  <si>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</si>
  <si>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Plan de Gestiòn Gerencial (Resolucion 710 de 2012 / 743 de 2013 / 408 de 2018 MIPG: Direccionamiento Estratégico y Planeación: Política Gestión Presupuestal y eficiencia del gasto púbíblico: Costos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</si>
  <si>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</si>
  <si>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</si>
  <si>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</si>
  <si>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</si>
  <si>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</si>
  <si>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</si>
  <si>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</si>
  <si>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</si>
  <si>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</si>
  <si>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</si>
  <si>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</si>
  <si>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</si>
  <si>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</si>
  <si>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</si>
  <si>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</si>
  <si>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</si>
  <si>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</si>
  <si>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</si>
  <si>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</si>
  <si>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</si>
  <si>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</si>
  <si>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</si>
  <si>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</si>
  <si>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</si>
  <si>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</si>
  <si>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</si>
  <si>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I semestre</t>
  </si>
  <si>
    <t>PGIRASA actualizado y aprobado</t>
  </si>
  <si>
    <t>Actualizar PGIRASA y presentarlo para aprobación a la Secretaría Departamental de Salud</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</si>
  <si>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</si>
  <si>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</si>
  <si>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</si>
  <si>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</si>
  <si>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</si>
  <si>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</si>
  <si>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</si>
  <si>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</si>
  <si>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</si>
  <si>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</si>
  <si>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</si>
  <si>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</si>
  <si>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</si>
  <si>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</si>
  <si>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</si>
  <si>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</si>
  <si>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</si>
  <si>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</si>
  <si>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</si>
  <si>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</si>
  <si>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</si>
  <si>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</si>
  <si>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</si>
  <si>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</si>
  <si>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</si>
  <si>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</si>
  <si>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</si>
  <si>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</si>
  <si>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</si>
  <si>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</si>
  <si>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Autodiagnóstico de servicio ciudadano realizado</t>
  </si>
  <si>
    <t>Autodiagnóstico de participación social realizado</t>
  </si>
  <si>
    <t>Código de integridad y modelo de humanización con medición de adherencia</t>
  </si>
  <si>
    <t>Verificacion por medios de ronda de seguridad , verificacion de uso de EPP.</t>
  </si>
  <si>
    <t>Responsable Auditor medico.</t>
  </si>
  <si>
    <t>I TRIMESTRE</t>
  </si>
  <si>
    <t>II TRIMESTRE</t>
  </si>
  <si>
    <t>III TRIMESTRE</t>
  </si>
  <si>
    <t>IV TRIMESTRE</t>
  </si>
  <si>
    <t>SEGUIMIENTOS</t>
  </si>
  <si>
    <t>N/A</t>
  </si>
  <si>
    <t>Elaboración y ejecución del  cronograma de mantenimiento preventivo de equipo industrial y de uso hospitalario: Planta  de emrgencia electrica, de la sede principal y Pueblo tapao</t>
  </si>
  <si>
    <t>Elaboración y ejecución del  cronograma de mantenimiento preventivo de equipo industrial y de uso hospitalario:ascensor,</t>
  </si>
  <si>
    <t>Elaboración y ejecución del  cronograma de mantenimiento preventivo de equipo industrial y de uso hospitalario: aire acondicionado (11)</t>
  </si>
  <si>
    <t>Elaboración y ejecución del  cronograma de mantenimiento preventivo de equipo industrial y de uso hospitalario: sistema de bombeo (3)</t>
  </si>
  <si>
    <t>Elaboración y ejecución del  cronograma de mantenimiento preventivo de equipo industrial y de uso hospitalario:  neveras y refrigeradores (14)</t>
  </si>
  <si>
    <t>Socializar al personal del Manual de reactivovigilancia, sus componentes y responsabilidades</t>
  </si>
  <si>
    <t>NO salió contrao</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</si>
  <si>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</si>
  <si>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</si>
  <si>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</si>
  <si>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</si>
  <si>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NA</t>
  </si>
  <si>
    <t>PLAN DE ACCIÓN PROCESO TALENTO HUMANO</t>
  </si>
  <si>
    <t>Capacitación a la asociacion de Usuarios en creación del valor público</t>
  </si>
  <si>
    <t>Es evaluada por Planeacion y control interno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</si>
  <si>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</si>
  <si>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</si>
  <si>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</si>
  <si>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</si>
  <si>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</si>
  <si>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 xml:space="preserve">NA </t>
  </si>
  <si>
    <t>META</t>
  </si>
  <si>
    <t>Contratos con  matriz de riesgos de contratacion incluidos en los estudos previos</t>
  </si>
  <si>
    <t>Educacion continuada a supervisores de contratos frente a la identificación y gestion de los riesgos de contratación</t>
  </si>
  <si>
    <t>Conciliacion de inventarios  del servicio farmaceutico con contabilidad</t>
  </si>
  <si>
    <t>EN ENERO NO HUBO REGENTE</t>
  </si>
  <si>
    <t>Socializar semestralmente el manual de farmacovigilancia con el personal del servicio farmaceutico</t>
  </si>
  <si>
    <t>Elaboración  del  plan anual de Trabajo del SG-SST</t>
  </si>
  <si>
    <t>≥93%</t>
  </si>
  <si>
    <t xml:space="preserve">                            </t>
  </si>
  <si>
    <t>Código de integridad y modelo de humanización socializado</t>
  </si>
  <si>
    <t>Modelo de Humanización no se ha socializado</t>
  </si>
  <si>
    <t>Evaluación de la efectividad de las capacitaciones realizadas al interior del proceso financiero</t>
  </si>
  <si>
    <t>EVALUACIÓN PLANES DE ACCIÓN
 II TRIMESTRE 2022</t>
  </si>
  <si>
    <r>
      <t>REPRESENTANTE LEGAL:</t>
    </r>
    <r>
      <rPr>
        <sz val="10"/>
        <rFont val="Arial"/>
        <family val="2"/>
      </rPr>
      <t xml:space="preserve"> MYRIAM BEJARANO PULIDO</t>
    </r>
  </si>
  <si>
    <r>
      <t xml:space="preserve">EJE ESTRATÉGICO MUNICIPAL: </t>
    </r>
    <r>
      <rPr>
        <sz val="10"/>
        <rFont val="Arial"/>
        <family val="2"/>
      </rPr>
      <t xml:space="preserve">ACTIVOS POR MONTENEGRO 2020-2023
</t>
    </r>
  </si>
  <si>
    <r>
      <t xml:space="preserve">PERIODO: </t>
    </r>
    <r>
      <rPr>
        <sz val="10"/>
        <rFont val="Arial"/>
        <family val="2"/>
      </rPr>
      <t>2022</t>
    </r>
  </si>
  <si>
    <r>
      <t>REPRESENTANTE LEGAL:</t>
    </r>
    <r>
      <rPr>
        <sz val="10"/>
        <rFont val="Arial"/>
        <family val="2"/>
      </rPr>
      <t xml:space="preserve"> LEIDY DIANA HERRERA MORA</t>
    </r>
  </si>
  <si>
    <r>
      <t>REPRESENTANTE LEGAL:</t>
    </r>
    <r>
      <rPr>
        <sz val="12"/>
        <rFont val="Arial"/>
        <family val="2"/>
      </rPr>
      <t xml:space="preserve"> LEIDY DIANA HERRERA</t>
    </r>
  </si>
  <si>
    <t>Incluir en los estudios previos la matriz de riesgos de contratacion, de acuerdo a lo establecido en el Manual para la identificación y cobertura del riesgo de la Agencia Nacional de Contratación Pública - Colombia compra efeciente</t>
  </si>
  <si>
    <r>
      <t>REPRESENTANTE LEGAL:</t>
    </r>
    <r>
      <rPr>
        <sz val="12"/>
        <rFont val="Arial"/>
        <family val="2"/>
      </rPr>
      <t>LEIDY DIANA HERRERA MORA</t>
    </r>
  </si>
  <si>
    <r>
      <t>REPRESENTANTE LEGAL:</t>
    </r>
    <r>
      <rPr>
        <sz val="12"/>
        <rFont val="Arial"/>
        <family val="2"/>
      </rPr>
      <t xml:space="preserve"> LEIDY DIANA HERRERA MORA</t>
    </r>
  </si>
  <si>
    <t xml:space="preserve">EN PROCESO DE DESAROLLO </t>
  </si>
  <si>
    <t xml:space="preserve">EN LA PLATAFORMA ESTRATEGICA </t>
  </si>
  <si>
    <t>Se cuenta, pero debe actualizarse PARA EL AÑO 2023</t>
  </si>
  <si>
    <t xml:space="preserve">SE NECESITAN TABLAS DE VALORACION </t>
  </si>
  <si>
    <t xml:space="preserve">PENDIENTE APROBACION Y CODIFICACION </t>
  </si>
  <si>
    <t>HASTA NO ESTAR APROBADA NO SE SOCIALIZA</t>
  </si>
  <si>
    <t>FORATLECIMIENTO EN LAS CAPACITACIONES CON EL PERSONAL</t>
  </si>
  <si>
    <t xml:space="preserve">APROBADA Y ACTULIZADA </t>
  </si>
  <si>
    <t xml:space="preserve">SOCIALIZACION Y CODIFICACION </t>
  </si>
  <si>
    <t>NO DESARROLLADO</t>
  </si>
  <si>
    <t>HISTORIA CLINICA EN UN 80%. PENDIENTE PUEBLO TAPADO</t>
  </si>
  <si>
    <t>PENDIENTE RESOLUCION DE ADOPCION DE RETENCION DOCUMENTAL (JURIDICA)</t>
  </si>
  <si>
    <r>
      <t xml:space="preserve">Sistemas de información lo debe documentar. </t>
    </r>
    <r>
      <rPr>
        <b/>
        <sz val="9"/>
        <color theme="1"/>
        <rFont val="Arial"/>
        <family val="2"/>
      </rPr>
      <t>SISTEMAS</t>
    </r>
  </si>
  <si>
    <t>CUMPLIMIENTO</t>
  </si>
  <si>
    <t>VENTANILLA UNICA</t>
  </si>
  <si>
    <t xml:space="preserve">NO SE REALIZA SEGUIMIENTO OPORTUNAMENTE </t>
  </si>
  <si>
    <t xml:space="preserve">PENDIENTE 2 ACTIVIDADES </t>
  </si>
  <si>
    <t xml:space="preserve">CODIGO DE INTEGRIDAD, SE ENCUENTRAN INMERSAS CADA UNA DE LAS RUTAS DE CREACION DE VALOR- SE REALIZARON  </t>
  </si>
  <si>
    <t xml:space="preserve">SE REALIZA 1 VEZ </t>
  </si>
  <si>
    <t>PENDIENTE REALIZACION Y EVIDENCIA</t>
  </si>
  <si>
    <t xml:space="preserve">PENDIENTE FIRMAS </t>
  </si>
  <si>
    <t xml:space="preserve">NO PRESUPUESTO Y EVALUCION DE BIENES </t>
  </si>
  <si>
    <t>CONTROL INTERNO</t>
  </si>
  <si>
    <t xml:space="preserve">FALTAN DOS ACTIVIDADES </t>
  </si>
  <si>
    <t xml:space="preserve">NO SE REALIZARON DURANTE EL AÑO </t>
  </si>
  <si>
    <t>ENTREGA EN ENERO</t>
  </si>
  <si>
    <t>REALIZACION COMPLETA 27-12-2022</t>
  </si>
  <si>
    <t xml:space="preserve">NO MANEJO DE PROYECTOS EN LA ESE </t>
  </si>
  <si>
    <t xml:space="preserve">PENDIENTE SOCIALIZACION DEL ULTIMO TRIMESTRE </t>
  </si>
  <si>
    <t>SEGUIMIENTO DIARIO</t>
  </si>
  <si>
    <t xml:space="preserve">GUIAS DE PRACTICAS CLINICAS </t>
  </si>
  <si>
    <t>CONSOLIDADO DE SUH</t>
  </si>
  <si>
    <t>NO HAY DOCUMENTACION</t>
  </si>
  <si>
    <t xml:space="preserve">GUIAS SIN REVISION Y SOCIALIZACION </t>
  </si>
  <si>
    <t xml:space="preserve">presentacion en noviembre acuredo 010 21 noviembre </t>
  </si>
  <si>
    <t>MODIFICACIONES</t>
  </si>
  <si>
    <t>PENDIENTE SOCIALIZACION</t>
  </si>
  <si>
    <t xml:space="preserve">39 PROCESOS </t>
  </si>
  <si>
    <t>VALORACION DE ACTIVOS FIJOS NO RELIZADOS DESDE EL 2010</t>
  </si>
  <si>
    <t>12 HALLAZGOS NOVEDADES DE LOS INVENTARIOS</t>
  </si>
  <si>
    <t xml:space="preserve">PENDIENTE </t>
  </si>
  <si>
    <t>NO PRESUPUESTO</t>
  </si>
  <si>
    <t>REPOSAN EVIDENCIAS EN GESTION DOCUMENTAL</t>
  </si>
  <si>
    <t>EVIDENCIAS EN CARPETA DE GESTION DOCUMENTAL</t>
  </si>
  <si>
    <t>NO SE CUENTA DOCUMENTADA</t>
  </si>
  <si>
    <t>POLITICA 83%</t>
  </si>
  <si>
    <t>Líder de Talento Humano y SST</t>
  </si>
  <si>
    <t>EVALUACIÓN PLANES DE ACCIÓN
 IV TRIMESTRE 2022</t>
  </si>
  <si>
    <t>EVALUACIÓN PLANES DE ACCIÓN
 III TRIMESTRE 2022</t>
  </si>
  <si>
    <t>implementacion en dicimebre</t>
  </si>
  <si>
    <t>COSTO ELEVADO, CAMBIO DE PERSONAL</t>
  </si>
  <si>
    <t>SEGUIMIENTO MEDICO- JUSTIFICACION EN LOS INGRESOS</t>
  </si>
  <si>
    <t>Seguimiento procesos tercerizados</t>
  </si>
  <si>
    <t>50%%</t>
  </si>
  <si>
    <t xml:space="preserve">NO SE LOGRA VALIDAR INFORMACION </t>
  </si>
  <si>
    <t xml:space="preserve">Porcentaje 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</si>
</sst>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4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u/>
      <sz val="10"/>
      <color indexed="8"/>
      <name val="Arial"/>
      <family val="2"/>
    </font>
    <font>
      <b/>
      <sz val="10"/>
      <name val="Arial"/>
      <family val="2"/>
    </font>
    <font>
      <b/>
      <sz val="10"/>
      <color indexed="8"/>
      <name val="Arial"/>
      <family val="2"/>
    </font>
    <font>
      <b/>
      <sz val="11"/>
      <color rgb="FF000000"/>
      <name val="Arial"/>
      <family val="2"/>
    </font>
    <font>
      <b/>
      <sz val="11"/>
      <color theme="1"/>
      <name val="Arial"/>
      <family val="2"/>
    </font>
    <font>
      <b/>
      <sz val="11"/>
      <color rgb="FFFF0000"/>
      <name val="Arial"/>
      <family val="2"/>
    </font>
    <font>
      <b/>
      <sz val="10"/>
      <color rgb="FF000000"/>
      <name val="Arial"/>
      <family val="2"/>
    </font>
    <font>
      <sz val="11"/>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theme="5" tint="0.79998168889431442"/>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diagonal/>
    </border>
  </borders>
  <cellStyleXfs count="16">
    <xf numFmtId="0" fontId="0" fillId="0" borderId="0"/>
    <xf numFmtId="9" fontId="14"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164" fontId="22" fillId="0" borderId="0" applyBorder="0" applyProtection="0"/>
    <xf numFmtId="41"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716">
    <xf numFmtId="0" fontId="0" fillId="0" borderId="0" xfId="0"/>
    <xf numFmtId="0" fontId="5" fillId="0" borderId="0" xfId="0" applyFont="1" applyAlignment="1">
      <alignment horizontal="justify" vertical="top" wrapText="1"/>
    </xf>
    <xf numFmtId="0" fontId="10" fillId="0" borderId="0" xfId="0" applyFont="1" applyAlignment="1">
      <alignment horizontal="justify" vertical="top" wrapText="1"/>
    </xf>
    <xf numFmtId="0" fontId="13"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justify" vertical="top" wrapText="1"/>
    </xf>
    <xf numFmtId="0" fontId="7" fillId="0" borderId="1" xfId="0" applyFont="1" applyBorder="1" applyAlignment="1">
      <alignment horizontal="left" vertical="center" wrapText="1"/>
    </xf>
    <xf numFmtId="0" fontId="4" fillId="0" borderId="0" xfId="0" applyFont="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left" vertical="top" wrapText="1"/>
    </xf>
    <xf numFmtId="0" fontId="10" fillId="2" borderId="1" xfId="0" applyFont="1" applyFill="1" applyBorder="1" applyAlignment="1">
      <alignment vertical="center" wrapText="1"/>
    </xf>
    <xf numFmtId="0" fontId="16" fillId="2" borderId="1" xfId="0" applyFont="1" applyFill="1" applyBorder="1" applyAlignment="1">
      <alignment horizontal="left" vertical="top" wrapText="1"/>
    </xf>
    <xf numFmtId="1" fontId="17" fillId="0" borderId="1" xfId="0" applyNumberFormat="1" applyFont="1" applyBorder="1" applyAlignment="1">
      <alignment horizontal="center" vertical="center" wrapText="1"/>
    </xf>
    <xf numFmtId="9" fontId="10"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xf>
    <xf numFmtId="0" fontId="17" fillId="2" borderId="1" xfId="0" applyFont="1" applyFill="1" applyBorder="1" applyAlignment="1">
      <alignment vertical="center" wrapText="1"/>
    </xf>
    <xf numFmtId="9" fontId="4" fillId="0" borderId="0" xfId="0" applyNumberFormat="1" applyFont="1" applyAlignment="1">
      <alignment horizontal="center" vertical="center" wrapText="1"/>
    </xf>
    <xf numFmtId="9" fontId="4" fillId="0" borderId="0" xfId="0" applyNumberFormat="1" applyFont="1" applyAlignment="1">
      <alignment horizontal="justify" vertical="center" wrapText="1"/>
    </xf>
    <xf numFmtId="0" fontId="10" fillId="2" borderId="19" xfId="0" applyFont="1" applyFill="1" applyBorder="1" applyAlignment="1">
      <alignment horizontal="center" vertical="center" wrapText="1"/>
    </xf>
    <xf numFmtId="0" fontId="19" fillId="2"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7" fillId="2" borderId="27"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0" borderId="24" xfId="0" applyFont="1" applyBorder="1" applyAlignment="1">
      <alignment horizontal="left" vertical="center" wrapText="1"/>
    </xf>
    <xf numFmtId="0" fontId="10" fillId="0" borderId="1" xfId="0" applyFont="1" applyBorder="1" applyAlignment="1">
      <alignment horizontal="left" vertical="center" wrapText="1"/>
    </xf>
    <xf numFmtId="1" fontId="10" fillId="0" borderId="1" xfId="3"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1"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left" vertical="center" wrapText="1"/>
    </xf>
    <xf numFmtId="0" fontId="16" fillId="2" borderId="26" xfId="0" applyFont="1" applyFill="1" applyBorder="1" applyAlignment="1">
      <alignment vertical="center" wrapText="1"/>
    </xf>
    <xf numFmtId="0" fontId="10" fillId="2" borderId="26" xfId="0" applyFont="1" applyFill="1" applyBorder="1" applyAlignment="1">
      <alignment horizontal="left" vertical="center" wrapText="1"/>
    </xf>
    <xf numFmtId="9" fontId="10" fillId="2" borderId="26"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9" xfId="0" applyFont="1" applyBorder="1" applyAlignment="1">
      <alignment horizontal="center" vertical="center" wrapText="1"/>
    </xf>
    <xf numFmtId="9" fontId="17" fillId="0" borderId="1" xfId="3" applyFont="1" applyBorder="1" applyAlignment="1">
      <alignment horizontal="center" vertical="center" wrapText="1"/>
    </xf>
    <xf numFmtId="0" fontId="16" fillId="2" borderId="26" xfId="0" applyFont="1" applyFill="1" applyBorder="1" applyAlignment="1">
      <alignment horizontal="justify" vertical="top"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justify"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left" vertical="center" wrapText="1"/>
    </xf>
    <xf numFmtId="0" fontId="16"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1" fontId="16" fillId="0" borderId="1" xfId="0" applyNumberFormat="1" applyFont="1" applyBorder="1" applyAlignment="1">
      <alignment horizontal="center" vertical="center" wrapText="1"/>
    </xf>
    <xf numFmtId="0" fontId="4" fillId="0" borderId="0" xfId="0" applyFont="1" applyAlignment="1">
      <alignment vertical="center" wrapText="1"/>
    </xf>
    <xf numFmtId="0" fontId="20" fillId="2" borderId="24" xfId="0" applyFont="1" applyFill="1" applyBorder="1" applyAlignment="1">
      <alignment horizontal="left" vertical="center" wrapText="1"/>
    </xf>
    <xf numFmtId="0" fontId="18" fillId="2" borderId="1" xfId="0" applyFont="1" applyFill="1" applyBorder="1" applyAlignment="1">
      <alignment horizontal="justify" vertical="center" wrapText="1"/>
    </xf>
    <xf numFmtId="0" fontId="16" fillId="0" borderId="26" xfId="0" applyFont="1" applyBorder="1" applyAlignment="1">
      <alignment vertical="center" wrapText="1"/>
    </xf>
    <xf numFmtId="0" fontId="20" fillId="2" borderId="22" xfId="0" applyFont="1" applyFill="1" applyBorder="1" applyAlignment="1">
      <alignment horizontal="left" vertical="center" wrapText="1"/>
    </xf>
    <xf numFmtId="0" fontId="5" fillId="0" borderId="0" xfId="0" applyFont="1" applyAlignment="1">
      <alignment vertical="top" wrapText="1"/>
    </xf>
    <xf numFmtId="14" fontId="16" fillId="0" borderId="19" xfId="0" applyNumberFormat="1" applyFont="1" applyBorder="1" applyAlignment="1">
      <alignment horizontal="center" vertical="center" wrapText="1"/>
    </xf>
    <xf numFmtId="14" fontId="16" fillId="0" borderId="26" xfId="0" applyNumberFormat="1" applyFont="1" applyBorder="1" applyAlignment="1">
      <alignment horizontal="center" vertical="center" wrapText="1"/>
    </xf>
    <xf numFmtId="0" fontId="10" fillId="0" borderId="26" xfId="0" applyFont="1" applyBorder="1" applyAlignment="1">
      <alignment horizontal="justify" vertical="center" wrapText="1"/>
    </xf>
    <xf numFmtId="0" fontId="10" fillId="2" borderId="26"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16" fillId="2" borderId="1" xfId="0" applyFont="1" applyFill="1" applyBorder="1" applyAlignment="1">
      <alignment horizontal="justify" vertical="top" wrapText="1"/>
    </xf>
    <xf numFmtId="164" fontId="21" fillId="5" borderId="1" xfId="4" applyFont="1" applyFill="1" applyBorder="1" applyAlignment="1">
      <alignment horizontal="justify" vertical="center" wrapText="1"/>
    </xf>
    <xf numFmtId="164" fontId="21" fillId="5" borderId="24" xfId="4" applyFont="1" applyFill="1" applyBorder="1" applyAlignment="1">
      <alignment horizontal="left" vertical="center" wrapText="1"/>
    </xf>
    <xf numFmtId="164" fontId="21" fillId="5" borderId="19" xfId="4" applyFont="1" applyFill="1" applyBorder="1" applyAlignment="1">
      <alignment horizontal="justify" vertical="center" wrapText="1"/>
    </xf>
    <xf numFmtId="164" fontId="21" fillId="5" borderId="22" xfId="4" applyFont="1" applyFill="1" applyBorder="1" applyAlignment="1">
      <alignment horizontal="left" vertical="center" wrapText="1"/>
    </xf>
    <xf numFmtId="164" fontId="21" fillId="5" borderId="26" xfId="4" applyFont="1" applyFill="1" applyBorder="1" applyAlignment="1">
      <alignment horizontal="justify" vertical="center" wrapText="1"/>
    </xf>
    <xf numFmtId="164" fontId="21" fillId="5" borderId="27" xfId="4" applyFont="1" applyFill="1" applyBorder="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justify" vertical="center" wrapText="1"/>
    </xf>
    <xf numFmtId="0" fontId="16" fillId="0" borderId="19" xfId="0" applyFont="1" applyBorder="1" applyAlignment="1">
      <alignment vertical="center" wrapText="1"/>
    </xf>
    <xf numFmtId="1" fontId="10" fillId="0" borderId="19" xfId="3" applyNumberFormat="1" applyFont="1" applyBorder="1" applyAlignment="1">
      <alignment horizontal="center" vertical="center" wrapText="1"/>
    </xf>
    <xf numFmtId="0" fontId="17" fillId="2" borderId="26" xfId="0" applyFont="1" applyFill="1" applyBorder="1" applyAlignment="1">
      <alignment horizontal="justify" vertical="center" wrapText="1"/>
    </xf>
    <xf numFmtId="0" fontId="17" fillId="0" borderId="0" xfId="0" applyFont="1" applyAlignment="1">
      <alignment horizontal="justify" vertical="center" wrapText="1"/>
    </xf>
    <xf numFmtId="0" fontId="16" fillId="0" borderId="1" xfId="0" applyFont="1" applyBorder="1" applyAlignment="1">
      <alignment horizontal="left" vertical="top"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26" fillId="2" borderId="1" xfId="0" applyFont="1" applyFill="1" applyBorder="1" applyAlignment="1">
      <alignment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top" wrapText="1"/>
    </xf>
    <xf numFmtId="0" fontId="26" fillId="0" borderId="1" xfId="0" applyFont="1" applyBorder="1" applyAlignment="1">
      <alignment vertical="center" wrapText="1"/>
    </xf>
    <xf numFmtId="1" fontId="24" fillId="0" borderId="1" xfId="0" applyNumberFormat="1" applyFont="1" applyBorder="1" applyAlignment="1">
      <alignment horizontal="center" vertical="center" wrapText="1"/>
    </xf>
    <xf numFmtId="0" fontId="27" fillId="2" borderId="1" xfId="0" applyFont="1" applyFill="1" applyBorder="1" applyAlignment="1">
      <alignment horizontal="justify" vertical="center" wrapText="1"/>
    </xf>
    <xf numFmtId="1" fontId="25" fillId="2" borderId="1" xfId="0" applyNumberFormat="1" applyFont="1" applyFill="1" applyBorder="1" applyAlignment="1">
      <alignment horizontal="center" vertical="center" wrapText="1"/>
    </xf>
    <xf numFmtId="0" fontId="26" fillId="0" borderId="24" xfId="0" applyFont="1" applyBorder="1" applyAlignment="1">
      <alignment horizontal="left" vertical="center" wrapText="1"/>
    </xf>
    <xf numFmtId="0" fontId="26" fillId="2" borderId="1" xfId="0" applyFont="1" applyFill="1" applyBorder="1" applyAlignment="1">
      <alignment horizontal="justify" vertical="center" wrapText="1"/>
    </xf>
    <xf numFmtId="0" fontId="26" fillId="2" borderId="24" xfId="0" applyFont="1" applyFill="1" applyBorder="1" applyAlignment="1">
      <alignment horizontal="left" vertical="top"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1" xfId="0" applyFont="1" applyFill="1" applyBorder="1" applyAlignment="1">
      <alignment vertical="center" wrapText="1"/>
    </xf>
    <xf numFmtId="9" fontId="24" fillId="0" borderId="1" xfId="0" applyNumberFormat="1" applyFont="1" applyBorder="1" applyAlignment="1">
      <alignment horizontal="center" vertical="center" wrapText="1"/>
    </xf>
    <xf numFmtId="0" fontId="25" fillId="2" borderId="1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4" xfId="0" applyFont="1" applyFill="1" applyBorder="1" applyAlignment="1">
      <alignment horizontal="center" vertical="center" wrapText="1"/>
    </xf>
    <xf numFmtId="9" fontId="24" fillId="0" borderId="1" xfId="1" applyFont="1" applyBorder="1" applyAlignment="1">
      <alignment horizontal="center" vertical="center" wrapText="1"/>
    </xf>
    <xf numFmtId="1" fontId="26"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24" fillId="0" borderId="19" xfId="0" applyFont="1" applyBorder="1" applyAlignment="1">
      <alignment vertical="center" wrapText="1"/>
    </xf>
    <xf numFmtId="1" fontId="24" fillId="2" borderId="1" xfId="0" applyNumberFormat="1" applyFont="1" applyFill="1" applyBorder="1" applyAlignment="1">
      <alignment horizontal="center" vertical="center" wrapText="1"/>
    </xf>
    <xf numFmtId="0" fontId="25" fillId="0" borderId="1" xfId="0" applyFont="1" applyBorder="1" applyAlignment="1">
      <alignment horizontal="justify" vertical="center" wrapText="1"/>
    </xf>
    <xf numFmtId="0" fontId="25" fillId="2" borderId="26" xfId="0" applyFont="1" applyFill="1" applyBorder="1" applyAlignment="1">
      <alignment horizontal="left" vertical="center" wrapText="1"/>
    </xf>
    <xf numFmtId="0" fontId="26" fillId="2" borderId="24" xfId="0" applyFont="1" applyFill="1" applyBorder="1" applyAlignment="1">
      <alignment horizontal="justify" vertical="center" wrapText="1"/>
    </xf>
    <xf numFmtId="0" fontId="26" fillId="2" borderId="1" xfId="0" applyFont="1" applyFill="1" applyBorder="1" applyAlignment="1">
      <alignment horizontal="left" vertical="center" wrapText="1"/>
    </xf>
    <xf numFmtId="0" fontId="16" fillId="2" borderId="19" xfId="0" applyFont="1" applyFill="1" applyBorder="1" applyAlignment="1">
      <alignment vertical="center" wrapText="1"/>
    </xf>
    <xf numFmtId="0" fontId="26" fillId="0" borderId="27" xfId="0" applyFont="1" applyBorder="1" applyAlignment="1">
      <alignment horizontal="center" vertical="center" wrapText="1"/>
    </xf>
    <xf numFmtId="0" fontId="24" fillId="2" borderId="19" xfId="0" applyFont="1" applyFill="1" applyBorder="1" applyAlignment="1">
      <alignment vertical="center" wrapText="1"/>
    </xf>
    <xf numFmtId="0" fontId="25" fillId="2" borderId="19"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1" fillId="2" borderId="19" xfId="0" applyFont="1" applyFill="1" applyBorder="1" applyAlignment="1">
      <alignment horizontal="justify" vertical="center" wrapText="1"/>
    </xf>
    <xf numFmtId="0" fontId="19" fillId="2" borderId="26" xfId="0" applyFont="1" applyFill="1" applyBorder="1" applyAlignment="1">
      <alignment vertical="center" wrapText="1"/>
    </xf>
    <xf numFmtId="0" fontId="0" fillId="0" borderId="1" xfId="0" applyBorder="1" applyAlignment="1">
      <alignment horizontal="center" vertical="center"/>
    </xf>
    <xf numFmtId="0" fontId="10" fillId="2" borderId="19" xfId="0" applyFont="1" applyFill="1" applyBorder="1" applyAlignment="1">
      <alignment horizontal="justify" vertical="center" wrapText="1"/>
    </xf>
    <xf numFmtId="0" fontId="17" fillId="2" borderId="19" xfId="0" applyFont="1" applyFill="1" applyBorder="1" applyAlignment="1">
      <alignment horizontal="left" vertical="center" wrapText="1"/>
    </xf>
    <xf numFmtId="0" fontId="17" fillId="0" borderId="26" xfId="0" applyFont="1" applyBorder="1" applyAlignment="1">
      <alignment horizontal="left" vertical="center" wrapText="1"/>
    </xf>
    <xf numFmtId="0" fontId="26"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10" fillId="2" borderId="26" xfId="0" applyFont="1" applyFill="1" applyBorder="1" applyAlignment="1">
      <alignment horizontal="justify" vertical="center" wrapText="1"/>
    </xf>
    <xf numFmtId="0" fontId="16"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wrapText="1"/>
    </xf>
    <xf numFmtId="9" fontId="17" fillId="0" borderId="0" xfId="3" applyFont="1" applyBorder="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left" vertical="center" wrapText="1"/>
    </xf>
    <xf numFmtId="0" fontId="17" fillId="0" borderId="0" xfId="0" applyFont="1" applyAlignment="1">
      <alignment horizontal="left" vertical="center" wrapText="1"/>
    </xf>
    <xf numFmtId="0" fontId="17" fillId="2" borderId="1" xfId="0" applyFont="1" applyFill="1" applyBorder="1" applyAlignment="1">
      <alignment horizontal="justify" vertical="center" wrapText="1"/>
    </xf>
    <xf numFmtId="0" fontId="17" fillId="0" borderId="24" xfId="0" applyFont="1" applyBorder="1" applyAlignment="1">
      <alignment horizontal="justify" vertical="center" wrapText="1"/>
    </xf>
    <xf numFmtId="0" fontId="24" fillId="2" borderId="1" xfId="0" applyFont="1" applyFill="1" applyBorder="1" applyAlignment="1">
      <alignment horizontal="justify" vertical="top" wrapText="1"/>
    </xf>
    <xf numFmtId="0" fontId="26" fillId="0" borderId="19" xfId="0" applyFont="1" applyBorder="1" applyAlignment="1">
      <alignment horizontal="justify" vertical="center" wrapText="1"/>
    </xf>
    <xf numFmtId="9" fontId="25" fillId="2" borderId="1" xfId="3" applyFont="1" applyFill="1" applyBorder="1" applyAlignment="1">
      <alignment horizontal="center" vertical="center" wrapText="1"/>
    </xf>
    <xf numFmtId="0" fontId="24" fillId="0" borderId="19" xfId="0" applyFont="1" applyBorder="1" applyAlignment="1">
      <alignment horizontal="justify" vertical="center" wrapText="1"/>
    </xf>
    <xf numFmtId="9" fontId="25" fillId="0" borderId="1" xfId="3" applyFont="1" applyFill="1" applyBorder="1" applyAlignment="1">
      <alignment horizontal="center" vertical="center" wrapText="1"/>
    </xf>
    <xf numFmtId="0" fontId="26" fillId="0" borderId="24" xfId="0" applyFont="1" applyBorder="1" applyAlignment="1">
      <alignment vertical="center" wrapText="1"/>
    </xf>
    <xf numFmtId="0" fontId="24" fillId="0" borderId="24" xfId="0" applyFont="1" applyBorder="1" applyAlignment="1">
      <alignment vertical="center" wrapText="1"/>
    </xf>
    <xf numFmtId="1" fontId="24" fillId="0" borderId="1" xfId="1" applyNumberFormat="1" applyFont="1" applyBorder="1" applyAlignment="1">
      <alignment horizontal="center" vertical="center" wrapText="1"/>
    </xf>
    <xf numFmtId="9" fontId="10" fillId="0" borderId="1" xfId="3" applyFont="1" applyFill="1" applyBorder="1" applyAlignment="1">
      <alignment horizontal="center" vertical="center" wrapText="1"/>
    </xf>
    <xf numFmtId="9" fontId="10" fillId="2" borderId="1" xfId="3" applyFont="1" applyFill="1" applyBorder="1" applyAlignment="1">
      <alignment horizontal="center" vertical="center" wrapText="1"/>
    </xf>
    <xf numFmtId="9" fontId="16" fillId="0" borderId="1" xfId="3" applyFont="1" applyBorder="1" applyAlignment="1">
      <alignment horizontal="center" vertical="center" wrapText="1"/>
    </xf>
    <xf numFmtId="9" fontId="4" fillId="0" borderId="1" xfId="3" applyFont="1" applyBorder="1" applyAlignment="1">
      <alignment horizontal="center" vertical="center" wrapText="1"/>
    </xf>
    <xf numFmtId="0" fontId="16" fillId="0" borderId="1" xfId="0" applyFont="1" applyBorder="1" applyAlignment="1">
      <alignment horizontal="justify" vertical="center" wrapText="1"/>
    </xf>
    <xf numFmtId="0" fontId="17" fillId="0" borderId="22" xfId="0" applyFont="1" applyBorder="1" applyAlignment="1">
      <alignment horizontal="justify" vertical="center" wrapText="1"/>
    </xf>
    <xf numFmtId="0" fontId="24" fillId="2" borderId="19" xfId="0" applyFont="1" applyFill="1" applyBorder="1" applyAlignment="1">
      <alignment horizontal="justify" vertical="center" wrapText="1"/>
    </xf>
    <xf numFmtId="0" fontId="19" fillId="2" borderId="19" xfId="0" applyFont="1" applyFill="1" applyBorder="1" applyAlignment="1">
      <alignment horizontal="justify" vertical="center" wrapText="1"/>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5" fillId="0" borderId="0" xfId="0" applyFont="1" applyAlignment="1">
      <alignment horizontal="center" vertical="top" wrapText="1"/>
    </xf>
    <xf numFmtId="0" fontId="26" fillId="0" borderId="1" xfId="0" applyFont="1" applyBorder="1" applyAlignment="1">
      <alignment horizontal="justify" vertical="center" wrapText="1"/>
    </xf>
    <xf numFmtId="0" fontId="24" fillId="0" borderId="1" xfId="0" applyFont="1" applyBorder="1" applyAlignment="1">
      <alignment horizontal="left" vertical="center" wrapText="1"/>
    </xf>
    <xf numFmtId="9" fontId="16" fillId="0" borderId="26" xfId="3" applyFont="1" applyBorder="1" applyAlignment="1">
      <alignment horizontal="center" vertical="center" wrapText="1"/>
    </xf>
    <xf numFmtId="1" fontId="25" fillId="2" borderId="1" xfId="3" applyNumberFormat="1" applyFont="1" applyFill="1" applyBorder="1" applyAlignment="1">
      <alignment horizontal="center" vertical="center" wrapText="1"/>
    </xf>
    <xf numFmtId="9" fontId="25" fillId="0" borderId="19"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10" fillId="0" borderId="1" xfId="0" applyFont="1" applyBorder="1" applyAlignment="1">
      <alignment horizontal="left" vertical="top" wrapText="1"/>
    </xf>
    <xf numFmtId="14" fontId="17" fillId="0" borderId="1" xfId="0" applyNumberFormat="1" applyFont="1" applyBorder="1" applyAlignment="1">
      <alignment horizontal="left" vertical="top" wrapText="1"/>
    </xf>
    <xf numFmtId="1" fontId="25" fillId="0" borderId="1" xfId="0" applyNumberFormat="1" applyFont="1" applyBorder="1" applyAlignment="1">
      <alignment horizontal="center" vertical="center" wrapText="1"/>
    </xf>
    <xf numFmtId="0" fontId="30" fillId="0" borderId="1" xfId="0" applyFont="1" applyBorder="1" applyAlignment="1">
      <alignment vertical="center" wrapText="1"/>
    </xf>
    <xf numFmtId="10" fontId="30" fillId="0" borderId="1" xfId="0" applyNumberFormat="1" applyFont="1" applyBorder="1" applyAlignment="1">
      <alignment horizontal="center"/>
    </xf>
    <xf numFmtId="14" fontId="16" fillId="0" borderId="24"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19"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164" fontId="21" fillId="6" borderId="26" xfId="4" applyFont="1" applyFill="1" applyBorder="1" applyAlignment="1">
      <alignment horizontal="justify" vertical="center" wrapText="1"/>
    </xf>
    <xf numFmtId="0" fontId="17" fillId="0" borderId="26" xfId="0" applyFont="1" applyBorder="1" applyAlignment="1">
      <alignment horizontal="justify" vertical="center" wrapText="1"/>
    </xf>
    <xf numFmtId="0" fontId="17" fillId="2" borderId="26" xfId="0" applyFont="1" applyFill="1" applyBorder="1" applyAlignment="1">
      <alignment horizontal="left" vertical="center" wrapText="1"/>
    </xf>
    <xf numFmtId="0" fontId="16" fillId="2" borderId="26" xfId="0" applyFont="1" applyFill="1" applyBorder="1" applyAlignment="1">
      <alignment horizontal="justify" vertical="center" wrapText="1"/>
    </xf>
    <xf numFmtId="0" fontId="12"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6" fillId="0" borderId="26" xfId="0" applyFont="1" applyBorder="1" applyAlignment="1">
      <alignment horizontal="justify" vertical="center" wrapText="1"/>
    </xf>
    <xf numFmtId="0" fontId="24" fillId="2"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4" xfId="0" applyFont="1" applyBorder="1" applyAlignment="1">
      <alignment horizontal="center" vertical="center" wrapText="1"/>
    </xf>
    <xf numFmtId="0" fontId="25" fillId="2" borderId="1" xfId="0" applyFont="1" applyFill="1" applyBorder="1" applyAlignment="1">
      <alignment horizontal="justify" vertical="center" wrapText="1"/>
    </xf>
    <xf numFmtId="0" fontId="26" fillId="0" borderId="8" xfId="0" applyFont="1" applyBorder="1" applyAlignment="1">
      <alignment horizontal="justify" vertical="center" wrapText="1"/>
    </xf>
    <xf numFmtId="0" fontId="16" fillId="0" borderId="26" xfId="0" applyFont="1" applyBorder="1" applyAlignment="1">
      <alignment horizontal="justify" vertical="center" wrapText="1"/>
    </xf>
    <xf numFmtId="14" fontId="16" fillId="0" borderId="47" xfId="0" applyNumberFormat="1" applyFont="1" applyBorder="1" applyAlignment="1">
      <alignment horizontal="center" vertical="center" wrapText="1"/>
    </xf>
    <xf numFmtId="0" fontId="24" fillId="0" borderId="1" xfId="0" applyFont="1" applyBorder="1" applyAlignment="1">
      <alignment vertical="center" wrapText="1"/>
    </xf>
    <xf numFmtId="9" fontId="19" fillId="0" borderId="1" xfId="0" applyNumberFormat="1" applyFont="1" applyBorder="1" applyAlignment="1">
      <alignment horizontal="center" vertical="center" wrapText="1"/>
    </xf>
    <xf numFmtId="1" fontId="16" fillId="0" borderId="19" xfId="3" applyNumberFormat="1" applyFont="1" applyBorder="1" applyAlignment="1">
      <alignment horizontal="center" vertical="center" wrapText="1"/>
    </xf>
    <xf numFmtId="9" fontId="16" fillId="2" borderId="1" xfId="3" applyFont="1" applyFill="1" applyBorder="1" applyAlignment="1">
      <alignment horizontal="center" vertical="center" wrapText="1"/>
    </xf>
    <xf numFmtId="0" fontId="4" fillId="0" borderId="24" xfId="0" applyFont="1" applyBorder="1" applyAlignment="1">
      <alignment horizontal="justify" vertical="center" wrapText="1"/>
    </xf>
    <xf numFmtId="0" fontId="4" fillId="0" borderId="27" xfId="0" applyFont="1" applyBorder="1" applyAlignment="1">
      <alignment horizontal="justify" vertical="center" wrapText="1"/>
    </xf>
    <xf numFmtId="14" fontId="16" fillId="0" borderId="8" xfId="0" applyNumberFormat="1" applyFont="1" applyBorder="1" applyAlignment="1">
      <alignment horizontal="center" vertical="center" wrapText="1"/>
    </xf>
    <xf numFmtId="0" fontId="10" fillId="0" borderId="19" xfId="0" applyFont="1" applyBorder="1" applyAlignment="1">
      <alignment horizontal="left" vertical="center" wrapText="1"/>
    </xf>
    <xf numFmtId="0" fontId="17" fillId="0" borderId="19" xfId="0" applyFont="1" applyBorder="1" applyAlignment="1">
      <alignment horizontal="left" vertical="center" wrapText="1"/>
    </xf>
    <xf numFmtId="0" fontId="10" fillId="2" borderId="19" xfId="0" applyFont="1" applyFill="1" applyBorder="1" applyAlignment="1">
      <alignment horizontal="left" vertical="top" wrapText="1"/>
    </xf>
    <xf numFmtId="0" fontId="10" fillId="0" borderId="19" xfId="0" applyFont="1" applyBorder="1" applyAlignment="1">
      <alignment horizontal="left" vertical="top" wrapText="1"/>
    </xf>
    <xf numFmtId="0" fontId="17" fillId="0" borderId="19" xfId="0" applyFont="1" applyBorder="1" applyAlignment="1">
      <alignment horizontal="left" vertical="top" wrapText="1"/>
    </xf>
    <xf numFmtId="0" fontId="17" fillId="0" borderId="26" xfId="0" applyFont="1" applyBorder="1" applyAlignment="1">
      <alignment horizontal="left" vertical="top" wrapText="1"/>
    </xf>
    <xf numFmtId="0" fontId="26" fillId="0" borderId="19" xfId="0" applyFont="1" applyBorder="1" applyAlignment="1">
      <alignment horizontal="left" vertical="center" wrapText="1"/>
    </xf>
    <xf numFmtId="0" fontId="26" fillId="0" borderId="26" xfId="0" applyFont="1" applyBorder="1" applyAlignment="1">
      <alignment vertical="center" wrapText="1"/>
    </xf>
    <xf numFmtId="0" fontId="24" fillId="2" borderId="26" xfId="0" applyFont="1" applyFill="1" applyBorder="1" applyAlignment="1">
      <alignment horizontal="justify" vertical="top" wrapText="1"/>
    </xf>
    <xf numFmtId="9" fontId="26" fillId="2" borderId="26" xfId="3" applyFont="1" applyFill="1" applyBorder="1" applyAlignment="1">
      <alignment horizontal="center" vertical="center" wrapText="1"/>
    </xf>
    <xf numFmtId="0" fontId="25" fillId="2" borderId="19" xfId="0" applyFont="1" applyFill="1" applyBorder="1" applyAlignment="1">
      <alignment horizontal="justify"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25" fillId="2" borderId="26" xfId="0" applyFont="1" applyFill="1" applyBorder="1" applyAlignment="1">
      <alignment vertical="center" wrapText="1"/>
    </xf>
    <xf numFmtId="0" fontId="26" fillId="0" borderId="26" xfId="0" applyFont="1" applyBorder="1" applyAlignment="1">
      <alignment horizontal="left" vertical="center" wrapText="1"/>
    </xf>
    <xf numFmtId="0" fontId="4" fillId="0" borderId="27" xfId="0" applyFont="1" applyBorder="1" applyAlignment="1">
      <alignment horizontal="center" vertical="center" wrapText="1"/>
    </xf>
    <xf numFmtId="9" fontId="10" fillId="0" borderId="1" xfId="3" applyFont="1" applyBorder="1" applyAlignment="1">
      <alignment horizontal="center" vertical="center" wrapText="1"/>
    </xf>
    <xf numFmtId="0" fontId="10" fillId="0" borderId="19" xfId="0" applyFont="1" applyBorder="1" applyAlignment="1">
      <alignment horizontal="justify" vertical="center" wrapText="1"/>
    </xf>
    <xf numFmtId="0" fontId="10" fillId="0" borderId="24" xfId="0" applyFont="1" applyBorder="1" applyAlignment="1">
      <alignment horizontal="justify" vertical="center" wrapText="1"/>
    </xf>
    <xf numFmtId="164" fontId="21" fillId="5" borderId="1" xfId="4" applyFont="1" applyFill="1" applyBorder="1" applyAlignment="1">
      <alignment horizontal="left" vertical="center" wrapText="1"/>
    </xf>
    <xf numFmtId="164" fontId="21" fillId="5" borderId="19" xfId="4" applyFont="1" applyFill="1" applyBorder="1" applyAlignment="1">
      <alignment horizontal="left" vertical="center" wrapText="1"/>
    </xf>
    <xf numFmtId="164" fontId="21" fillId="5" borderId="26" xfId="4"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6" fillId="0" borderId="26" xfId="0" applyFont="1" applyBorder="1" applyAlignment="1">
      <alignment horizontal="justify" vertical="top" wrapText="1"/>
    </xf>
    <xf numFmtId="9" fontId="16" fillId="0" borderId="26"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8" xfId="0" applyFont="1" applyBorder="1" applyAlignment="1">
      <alignment horizontal="center" vertical="center" wrapText="1"/>
    </xf>
    <xf numFmtId="0" fontId="24" fillId="2" borderId="9" xfId="0" applyFont="1" applyFill="1" applyBorder="1" applyAlignment="1">
      <alignment vertical="center" wrapText="1"/>
    </xf>
    <xf numFmtId="0" fontId="25" fillId="2" borderId="9" xfId="0" applyFont="1" applyFill="1" applyBorder="1" applyAlignment="1">
      <alignment horizontal="left" vertical="center" wrapText="1"/>
    </xf>
    <xf numFmtId="0" fontId="24" fillId="0" borderId="8" xfId="0" applyFont="1" applyBorder="1" applyAlignment="1">
      <alignment horizontal="center" vertical="center" wrapText="1"/>
    </xf>
    <xf numFmtId="0" fontId="25" fillId="2" borderId="8" xfId="0" applyFont="1" applyFill="1" applyBorder="1" applyAlignment="1">
      <alignment horizontal="justify" vertical="center" wrapText="1"/>
    </xf>
    <xf numFmtId="0" fontId="26" fillId="0" borderId="48" xfId="0" applyFont="1" applyBorder="1" applyAlignment="1">
      <alignment vertical="center" wrapText="1"/>
    </xf>
    <xf numFmtId="1" fontId="25" fillId="2" borderId="26" xfId="0" applyNumberFormat="1" applyFont="1" applyFill="1" applyBorder="1" applyAlignment="1">
      <alignment horizontal="center" vertical="center" wrapText="1"/>
    </xf>
    <xf numFmtId="0" fontId="16" fillId="2" borderId="8" xfId="0" applyFont="1" applyFill="1" applyBorder="1" applyAlignment="1">
      <alignment horizontal="justify" vertical="top" wrapText="1"/>
    </xf>
    <xf numFmtId="1" fontId="16" fillId="0" borderId="8" xfId="0" applyNumberFormat="1" applyFont="1" applyBorder="1" applyAlignment="1">
      <alignment horizontal="center" vertical="center" wrapText="1"/>
    </xf>
    <xf numFmtId="0" fontId="4" fillId="0" borderId="26" xfId="0" applyFont="1" applyBorder="1" applyAlignment="1">
      <alignment horizontal="justify" vertical="center" wrapText="1"/>
    </xf>
    <xf numFmtId="0" fontId="4" fillId="0" borderId="26" xfId="0" applyFont="1" applyBorder="1" applyAlignment="1">
      <alignment horizontal="center" vertical="center" wrapText="1"/>
    </xf>
    <xf numFmtId="164" fontId="21" fillId="6" borderId="1" xfId="4" applyFont="1" applyFill="1" applyBorder="1" applyAlignment="1">
      <alignment horizontal="justify" vertical="center" wrapText="1"/>
    </xf>
    <xf numFmtId="164" fontId="21" fillId="0" borderId="1" xfId="4" applyFont="1" applyBorder="1" applyAlignment="1">
      <alignment vertical="center" wrapText="1"/>
    </xf>
    <xf numFmtId="0" fontId="4" fillId="0" borderId="1" xfId="0" applyFont="1" applyBorder="1" applyAlignment="1">
      <alignment horizontal="justify"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4" fontId="19" fillId="0" borderId="26"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17" fillId="0" borderId="8" xfId="0" applyFont="1" applyBorder="1" applyAlignment="1">
      <alignment horizontal="left" vertical="center" wrapText="1"/>
    </xf>
    <xf numFmtId="1" fontId="16" fillId="0" borderId="26" xfId="0" applyNumberFormat="1" applyFont="1" applyBorder="1" applyAlignment="1">
      <alignment horizontal="center" vertical="center" wrapText="1"/>
    </xf>
    <xf numFmtId="0" fontId="17" fillId="0" borderId="8" xfId="0" applyFont="1" applyBorder="1" applyAlignment="1">
      <alignment horizontal="justify" vertical="center" wrapText="1"/>
    </xf>
    <xf numFmtId="1" fontId="16" fillId="0" borderId="1" xfId="3" applyNumberFormat="1" applyFont="1" applyBorder="1" applyAlignment="1">
      <alignment horizontal="center" vertical="center" wrapText="1"/>
    </xf>
    <xf numFmtId="0" fontId="11" fillId="4"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left" vertical="top" wrapText="1"/>
    </xf>
    <xf numFmtId="0" fontId="19" fillId="2" borderId="1" xfId="0" applyFont="1" applyFill="1" applyBorder="1" applyAlignment="1">
      <alignment horizontal="justify" vertical="center" wrapText="1"/>
    </xf>
    <xf numFmtId="1" fontId="10" fillId="0" borderId="39" xfId="3" applyNumberFormat="1" applyFont="1" applyBorder="1" applyAlignment="1">
      <alignment horizontal="center" vertical="center" wrapText="1"/>
    </xf>
    <xf numFmtId="9" fontId="10" fillId="0" borderId="39" xfId="3" applyFont="1" applyBorder="1" applyAlignment="1">
      <alignment horizontal="center" vertical="center" wrapText="1"/>
    </xf>
    <xf numFmtId="0" fontId="10" fillId="0" borderId="39" xfId="0" applyFont="1" applyBorder="1" applyAlignment="1">
      <alignment horizontal="center" vertical="center" wrapText="1"/>
    </xf>
    <xf numFmtId="9" fontId="10" fillId="0" borderId="39" xfId="3" applyFont="1" applyFill="1" applyBorder="1" applyAlignment="1">
      <alignment horizontal="center" vertical="center" wrapText="1"/>
    </xf>
    <xf numFmtId="9" fontId="10" fillId="2" borderId="39" xfId="3" applyFont="1" applyFill="1" applyBorder="1" applyAlignment="1">
      <alignment horizontal="center" vertical="center" wrapText="1"/>
    </xf>
    <xf numFmtId="1" fontId="4" fillId="0" borderId="39" xfId="0" applyNumberFormat="1" applyFont="1" applyBorder="1" applyAlignment="1">
      <alignment horizontal="center" vertical="center" wrapText="1"/>
    </xf>
    <xf numFmtId="9" fontId="4" fillId="0" borderId="40" xfId="0" applyNumberFormat="1" applyFont="1" applyBorder="1" applyAlignment="1">
      <alignment horizontal="center" vertical="center" wrapText="1"/>
    </xf>
    <xf numFmtId="14" fontId="16" fillId="0" borderId="46" xfId="0" applyNumberFormat="1" applyFont="1" applyBorder="1" applyAlignment="1">
      <alignment horizontal="center" vertical="center" wrapText="1"/>
    </xf>
    <xf numFmtId="14" fontId="16" fillId="0" borderId="45" xfId="0" applyNumberFormat="1" applyFont="1" applyBorder="1" applyAlignment="1">
      <alignment horizontal="center" vertical="center" wrapText="1"/>
    </xf>
    <xf numFmtId="14" fontId="16" fillId="0" borderId="61" xfId="0" applyNumberFormat="1" applyFont="1" applyBorder="1" applyAlignment="1">
      <alignment horizontal="center" vertical="center" wrapText="1"/>
    </xf>
    <xf numFmtId="9" fontId="26" fillId="2" borderId="1" xfId="3" applyFont="1" applyFill="1" applyBorder="1" applyAlignment="1">
      <alignment horizontal="center" vertical="center" wrapText="1"/>
    </xf>
    <xf numFmtId="0" fontId="11" fillId="4" borderId="41" xfId="0" applyFont="1" applyFill="1" applyBorder="1" applyAlignment="1">
      <alignment horizontal="center" vertical="center" wrapText="1"/>
    </xf>
    <xf numFmtId="1" fontId="16" fillId="0" borderId="9" xfId="3" applyNumberFormat="1" applyFont="1" applyBorder="1" applyAlignment="1">
      <alignment horizontal="center"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9"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4" fillId="0" borderId="1" xfId="0" applyNumberFormat="1" applyFont="1" applyBorder="1" applyAlignment="1">
      <alignment horizontal="center" vertical="center" wrapText="1"/>
    </xf>
    <xf numFmtId="9" fontId="17" fillId="2" borderId="1" xfId="3" applyFont="1" applyFill="1" applyBorder="1" applyAlignment="1">
      <alignment horizontal="center" vertical="center" wrapText="1"/>
    </xf>
    <xf numFmtId="0" fontId="19" fillId="0" borderId="1" xfId="0" applyFont="1" applyBorder="1" applyAlignment="1">
      <alignment horizontal="center" vertical="center" wrapText="1"/>
    </xf>
    <xf numFmtId="9" fontId="16" fillId="0" borderId="9" xfId="3" applyFont="1" applyBorder="1" applyAlignment="1">
      <alignment horizontal="center" vertical="center" wrapText="1"/>
    </xf>
    <xf numFmtId="9" fontId="16" fillId="0" borderId="1" xfId="3" applyFont="1" applyFill="1" applyBorder="1" applyAlignment="1">
      <alignment horizontal="center" vertical="center" wrapText="1"/>
    </xf>
    <xf numFmtId="9" fontId="10" fillId="2" borderId="26" xfId="3" applyFont="1" applyFill="1" applyBorder="1" applyAlignment="1">
      <alignment horizontal="center" vertical="center" wrapText="1"/>
    </xf>
    <xf numFmtId="9" fontId="25" fillId="0" borderId="19" xfId="3" applyFont="1" applyBorder="1" applyAlignment="1">
      <alignment horizontal="center" vertical="center" wrapText="1"/>
    </xf>
    <xf numFmtId="9" fontId="10" fillId="2" borderId="19" xfId="3" applyFont="1" applyFill="1" applyBorder="1" applyAlignment="1">
      <alignment horizontal="center" vertical="center" wrapText="1"/>
    </xf>
    <xf numFmtId="0" fontId="17" fillId="0" borderId="0" xfId="0" applyFont="1"/>
    <xf numFmtId="9" fontId="17" fillId="2" borderId="19" xfId="3" applyFont="1" applyFill="1" applyBorder="1" applyAlignment="1">
      <alignment horizontal="center" vertical="center" wrapText="1"/>
    </xf>
    <xf numFmtId="9" fontId="0" fillId="0" borderId="1" xfId="3" applyFont="1" applyBorder="1" applyAlignment="1">
      <alignment horizontal="center" vertical="center"/>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9" fontId="26" fillId="0" borderId="1" xfId="3" applyFont="1" applyBorder="1" applyAlignment="1">
      <alignment horizontal="center" vertical="center" wrapText="1"/>
    </xf>
    <xf numFmtId="9" fontId="26" fillId="0" borderId="1" xfId="3" applyFont="1" applyBorder="1" applyAlignment="1">
      <alignment horizontal="center" vertical="center"/>
    </xf>
    <xf numFmtId="9" fontId="17" fillId="0" borderId="0" xfId="0" applyNumberFormat="1" applyFont="1" applyAlignment="1">
      <alignment horizontal="center" vertical="center" wrapText="1"/>
    </xf>
    <xf numFmtId="9" fontId="25" fillId="0" borderId="1" xfId="3" applyFont="1" applyBorder="1" applyAlignment="1">
      <alignment horizontal="center" vertical="center" wrapText="1"/>
    </xf>
    <xf numFmtId="0" fontId="25" fillId="0" borderId="1" xfId="0" applyFont="1" applyBorder="1" applyAlignment="1">
      <alignment horizontal="left" vertical="center" wrapText="1"/>
    </xf>
    <xf numFmtId="1" fontId="26" fillId="0" borderId="1" xfId="0" applyNumberFormat="1" applyFont="1" applyBorder="1" applyAlignment="1">
      <alignment horizontal="center" vertical="center" wrapText="1"/>
    </xf>
    <xf numFmtId="9" fontId="26" fillId="2" borderId="1" xfId="0" applyNumberFormat="1" applyFont="1" applyFill="1" applyBorder="1" applyAlignment="1">
      <alignment horizontal="center" vertical="center" wrapText="1"/>
    </xf>
    <xf numFmtId="9" fontId="17" fillId="0" borderId="21" xfId="0" applyNumberFormat="1" applyFont="1" applyBorder="1" applyAlignment="1">
      <alignment horizontal="center" vertical="center"/>
    </xf>
    <xf numFmtId="9" fontId="17" fillId="0" borderId="23" xfId="0" applyNumberFormat="1" applyFont="1" applyBorder="1" applyAlignment="1">
      <alignment horizontal="center" vertical="center"/>
    </xf>
    <xf numFmtId="9" fontId="10" fillId="0" borderId="23" xfId="3" applyFont="1" applyBorder="1" applyAlignment="1">
      <alignment horizontal="center" vertical="center" wrapText="1"/>
    </xf>
    <xf numFmtId="0" fontId="10" fillId="0" borderId="1" xfId="0" applyFont="1" applyBorder="1" applyAlignment="1">
      <alignment vertical="center" wrapText="1"/>
    </xf>
    <xf numFmtId="9" fontId="26" fillId="0" borderId="1" xfId="0" applyNumberFormat="1" applyFont="1" applyBorder="1" applyAlignment="1">
      <alignment horizontal="center" vertical="center" wrapText="1"/>
    </xf>
    <xf numFmtId="0" fontId="4" fillId="8" borderId="24" xfId="0" applyFont="1" applyFill="1" applyBorder="1" applyAlignment="1">
      <alignment horizontal="center" vertical="center" wrapText="1"/>
    </xf>
    <xf numFmtId="0" fontId="25" fillId="8" borderId="26" xfId="0" applyFont="1" applyFill="1" applyBorder="1" applyAlignment="1">
      <alignment horizontal="left" vertical="center" wrapText="1"/>
    </xf>
    <xf numFmtId="9" fontId="4" fillId="0" borderId="1" xfId="0" applyNumberFormat="1" applyFont="1" applyBorder="1" applyAlignment="1">
      <alignment horizontal="center" vertical="center"/>
    </xf>
    <xf numFmtId="9" fontId="4" fillId="0" borderId="8" xfId="0" applyNumberFormat="1" applyFont="1" applyBorder="1" applyAlignment="1">
      <alignment horizontal="center" vertical="center" wrapText="1"/>
    </xf>
    <xf numFmtId="9" fontId="10" fillId="0" borderId="19" xfId="3" applyFont="1" applyBorder="1" applyAlignment="1">
      <alignment horizontal="center" vertical="center" wrapText="1"/>
    </xf>
    <xf numFmtId="9" fontId="10" fillId="0" borderId="26" xfId="0" applyNumberFormat="1" applyFont="1" applyBorder="1" applyAlignment="1">
      <alignment horizontal="center" vertical="center" wrapText="1"/>
    </xf>
    <xf numFmtId="9" fontId="16" fillId="0" borderId="8" xfId="3" applyFont="1" applyBorder="1" applyAlignment="1">
      <alignment horizontal="center" vertical="center" wrapText="1"/>
    </xf>
    <xf numFmtId="0" fontId="16" fillId="0" borderId="19" xfId="0" applyFont="1" applyBorder="1" applyAlignment="1">
      <alignment horizontal="justify" vertical="center" wrapText="1"/>
    </xf>
    <xf numFmtId="9" fontId="10" fillId="0" borderId="19" xfId="0" applyNumberFormat="1" applyFont="1" applyBorder="1" applyAlignment="1">
      <alignment horizontal="center" vertical="center" wrapText="1"/>
    </xf>
    <xf numFmtId="9" fontId="17" fillId="0" borderId="1" xfId="3" applyFont="1" applyFill="1" applyBorder="1" applyAlignment="1">
      <alignment horizontal="center" vertical="center" wrapText="1"/>
    </xf>
    <xf numFmtId="9" fontId="10" fillId="0" borderId="1" xfId="0" applyNumberFormat="1" applyFont="1" applyBorder="1" applyAlignment="1">
      <alignment horizontal="justify" vertical="center" wrapText="1"/>
    </xf>
    <xf numFmtId="1" fontId="10" fillId="0" borderId="26" xfId="0" applyNumberFormat="1"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6" fillId="0" borderId="38" xfId="0" applyFont="1" applyBorder="1" applyAlignment="1">
      <alignment horizontal="center" vertical="center" wrapText="1"/>
    </xf>
    <xf numFmtId="9" fontId="17" fillId="0" borderId="19" xfId="0" applyNumberFormat="1" applyFont="1" applyBorder="1" applyAlignment="1">
      <alignment horizontal="center" vertical="center"/>
    </xf>
    <xf numFmtId="9" fontId="10" fillId="0" borderId="23" xfId="3" applyFont="1" applyFill="1" applyBorder="1" applyAlignment="1">
      <alignment horizontal="center" vertical="center" wrapText="1"/>
    </xf>
    <xf numFmtId="9" fontId="10" fillId="2" borderId="23" xfId="3" applyFont="1" applyFill="1" applyBorder="1" applyAlignment="1">
      <alignment horizontal="center" vertical="center" wrapText="1"/>
    </xf>
    <xf numFmtId="9" fontId="17" fillId="0" borderId="26" xfId="0" applyNumberFormat="1" applyFont="1" applyBorder="1" applyAlignment="1">
      <alignment horizontal="center" vertical="center"/>
    </xf>
    <xf numFmtId="0" fontId="20" fillId="0" borderId="1" xfId="0" applyFont="1" applyBorder="1" applyAlignment="1">
      <alignment horizontal="center" vertical="center"/>
    </xf>
    <xf numFmtId="9" fontId="20" fillId="0" borderId="1" xfId="0" applyNumberFormat="1" applyFont="1" applyBorder="1" applyAlignment="1">
      <alignment horizontal="center" vertical="center"/>
    </xf>
    <xf numFmtId="9" fontId="9" fillId="2" borderId="1" xfId="3" applyFont="1" applyFill="1" applyBorder="1" applyAlignment="1">
      <alignment horizontal="center" vertical="center" wrapText="1"/>
    </xf>
    <xf numFmtId="0" fontId="20" fillId="0" borderId="19" xfId="0" applyFont="1" applyBorder="1" applyAlignment="1">
      <alignment horizontal="center" vertical="center"/>
    </xf>
    <xf numFmtId="9" fontId="20" fillId="0" borderId="26" xfId="0" applyNumberFormat="1" applyFont="1" applyBorder="1" applyAlignment="1">
      <alignment horizontal="center" vertical="center"/>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 fillId="0" borderId="39" xfId="0" applyFont="1" applyBorder="1" applyAlignment="1">
      <alignment horizontal="center" vertical="center" wrapText="1"/>
    </xf>
    <xf numFmtId="9" fontId="17" fillId="0" borderId="39" xfId="3" applyFont="1" applyBorder="1" applyAlignment="1">
      <alignment horizontal="center" vertical="center" wrapText="1"/>
    </xf>
    <xf numFmtId="9" fontId="10" fillId="2" borderId="39" xfId="0" applyNumberFormat="1" applyFont="1" applyFill="1" applyBorder="1" applyAlignment="1">
      <alignment horizontal="center" vertical="center" wrapText="1"/>
    </xf>
    <xf numFmtId="9" fontId="16" fillId="0" borderId="46" xfId="3" applyFont="1" applyBorder="1" applyAlignment="1">
      <alignment horizontal="center" vertical="center" wrapText="1"/>
    </xf>
    <xf numFmtId="9" fontId="16" fillId="0" borderId="45" xfId="3" applyFont="1" applyBorder="1" applyAlignment="1">
      <alignment horizontal="center" vertical="center" wrapText="1"/>
    </xf>
    <xf numFmtId="0" fontId="4" fillId="0" borderId="40" xfId="0" applyFont="1" applyBorder="1" applyAlignment="1">
      <alignment horizontal="center" vertical="center" wrapText="1"/>
    </xf>
    <xf numFmtId="10"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9" fontId="24" fillId="0" borderId="1" xfId="3" applyFont="1" applyBorder="1" applyAlignment="1">
      <alignment horizontal="center" vertical="center" wrapText="1"/>
    </xf>
    <xf numFmtId="0" fontId="16" fillId="2" borderId="19" xfId="0" applyFont="1" applyFill="1" applyBorder="1" applyAlignment="1">
      <alignment horizontal="justify" vertical="center" wrapText="1"/>
    </xf>
    <xf numFmtId="0" fontId="17" fillId="0" borderId="1" xfId="0" applyFont="1" applyBorder="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vertical="top" wrapText="1"/>
    </xf>
    <xf numFmtId="0" fontId="17" fillId="0" borderId="0" xfId="0" applyFont="1" applyAlignment="1">
      <alignment horizontal="center" vertical="center" wrapText="1"/>
    </xf>
    <xf numFmtId="0" fontId="17" fillId="0" borderId="27" xfId="0" applyFont="1" applyBorder="1" applyAlignment="1">
      <alignment horizontal="justify" vertical="center" wrapText="1"/>
    </xf>
    <xf numFmtId="9" fontId="17" fillId="2" borderId="26" xfId="0" applyNumberFormat="1" applyFont="1" applyFill="1" applyBorder="1" applyAlignment="1">
      <alignment horizontal="center" vertical="center" wrapText="1"/>
    </xf>
    <xf numFmtId="9" fontId="17" fillId="0" borderId="0" xfId="0" applyNumberFormat="1" applyFont="1" applyAlignment="1">
      <alignment horizontal="justify" vertical="center" wrapText="1"/>
    </xf>
    <xf numFmtId="0" fontId="16" fillId="2" borderId="19" xfId="0" applyFont="1" applyFill="1" applyBorder="1" applyAlignment="1">
      <alignment horizontal="justify" vertical="top" wrapText="1"/>
    </xf>
    <xf numFmtId="0" fontId="17" fillId="0" borderId="0" xfId="0" applyFont="1" applyAlignment="1">
      <alignment horizontal="justify" vertical="top" wrapText="1"/>
    </xf>
    <xf numFmtId="0" fontId="34" fillId="4" borderId="3" xfId="0" applyFont="1" applyFill="1" applyBorder="1" applyAlignment="1">
      <alignment vertical="center" wrapText="1"/>
    </xf>
    <xf numFmtId="0" fontId="34" fillId="4" borderId="4" xfId="0" applyFont="1" applyFill="1" applyBorder="1" applyAlignment="1">
      <alignment horizontal="center" vertical="center" wrapText="1"/>
    </xf>
    <xf numFmtId="0" fontId="7" fillId="0" borderId="0" xfId="0" applyFont="1" applyAlignment="1">
      <alignment horizontal="center" vertical="center" wrapText="1"/>
    </xf>
    <xf numFmtId="9" fontId="17" fillId="0" borderId="0" xfId="3" applyFont="1" applyAlignment="1">
      <alignment horizontal="center" vertical="center" wrapText="1"/>
    </xf>
    <xf numFmtId="0" fontId="17" fillId="2" borderId="0" xfId="0" applyFont="1" applyFill="1" applyAlignment="1">
      <alignment horizontal="justify" vertical="center" wrapText="1"/>
    </xf>
    <xf numFmtId="0" fontId="16" fillId="0" borderId="1" xfId="0" applyFont="1" applyBorder="1" applyAlignment="1">
      <alignment vertical="top" wrapText="1"/>
    </xf>
    <xf numFmtId="0" fontId="7" fillId="0" borderId="24" xfId="0" applyFont="1" applyBorder="1" applyAlignment="1">
      <alignment horizontal="left" vertical="center" wrapText="1"/>
    </xf>
    <xf numFmtId="0" fontId="13" fillId="0" borderId="27" xfId="0" applyFont="1" applyBorder="1" applyAlignment="1">
      <alignment horizontal="justify" vertical="center" wrapText="1"/>
    </xf>
    <xf numFmtId="0" fontId="35" fillId="2"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2" xfId="0" applyFont="1" applyBorder="1" applyAlignment="1">
      <alignment horizontal="left" vertical="center" wrapText="1"/>
    </xf>
    <xf numFmtId="0" fontId="36" fillId="0" borderId="57" xfId="0" applyFont="1" applyBorder="1" applyAlignment="1">
      <alignment horizontal="left" vertical="center" wrapText="1"/>
    </xf>
    <xf numFmtId="0" fontId="36" fillId="0" borderId="27" xfId="0" applyFont="1" applyBorder="1" applyAlignment="1">
      <alignment vertical="center" wrapText="1"/>
    </xf>
    <xf numFmtId="0" fontId="7" fillId="0" borderId="24" xfId="0" applyFont="1" applyBorder="1" applyAlignment="1">
      <alignment horizontal="justify" vertical="center" wrapText="1"/>
    </xf>
    <xf numFmtId="9" fontId="4" fillId="0" borderId="26"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27" fillId="7" borderId="1" xfId="0" applyNumberFormat="1" applyFont="1" applyFill="1" applyBorder="1" applyAlignment="1">
      <alignment horizontal="center" vertical="center" wrapText="1"/>
    </xf>
    <xf numFmtId="14" fontId="38" fillId="0" borderId="22" xfId="0" applyNumberFormat="1" applyFont="1" applyBorder="1" applyAlignment="1">
      <alignment horizontal="center" vertical="center" wrapText="1"/>
    </xf>
    <xf numFmtId="14" fontId="38" fillId="0" borderId="24" xfId="0" applyNumberFormat="1" applyFont="1" applyBorder="1" applyAlignment="1">
      <alignment horizontal="center" vertical="center" wrapText="1"/>
    </xf>
    <xf numFmtId="14" fontId="34" fillId="0" borderId="24" xfId="0" applyNumberFormat="1" applyFont="1" applyBorder="1" applyAlignment="1">
      <alignment horizontal="center" vertical="center" wrapText="1"/>
    </xf>
    <xf numFmtId="0" fontId="35" fillId="0" borderId="24" xfId="0" applyFont="1" applyBorder="1" applyAlignment="1">
      <alignment vertical="center" wrapText="1"/>
    </xf>
    <xf numFmtId="9" fontId="21" fillId="0" borderId="1" xfId="0" applyNumberFormat="1" applyFont="1" applyBorder="1" applyAlignment="1">
      <alignment horizontal="center" vertical="center"/>
    </xf>
    <xf numFmtId="0" fontId="34" fillId="4" borderId="41" xfId="0" applyFont="1" applyFill="1" applyBorder="1" applyAlignment="1">
      <alignment horizontal="center" vertical="center" wrapText="1"/>
    </xf>
    <xf numFmtId="0" fontId="16" fillId="0" borderId="19" xfId="0" applyFont="1" applyBorder="1" applyAlignment="1">
      <alignment horizontal="left" vertical="center" wrapText="1"/>
    </xf>
    <xf numFmtId="0" fontId="11" fillId="4" borderId="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9" fontId="21" fillId="0" borderId="1" xfId="0" applyNumberFormat="1" applyFont="1" applyBorder="1" applyAlignment="1">
      <alignment horizontal="center" vertical="center" wrapText="1"/>
    </xf>
    <xf numFmtId="0" fontId="17" fillId="10" borderId="1" xfId="0" applyFont="1" applyFill="1" applyBorder="1" applyAlignment="1">
      <alignment horizontal="justify" vertical="center" wrapText="1"/>
    </xf>
    <xf numFmtId="0" fontId="16" fillId="10" borderId="1" xfId="0" applyFont="1" applyFill="1" applyBorder="1" applyAlignment="1">
      <alignment horizontal="justify" vertical="center" wrapText="1"/>
    </xf>
    <xf numFmtId="0" fontId="5" fillId="2" borderId="0" xfId="0" applyFont="1" applyFill="1" applyAlignment="1">
      <alignment horizontal="justify" vertical="top" wrapText="1"/>
    </xf>
    <xf numFmtId="0" fontId="5" fillId="2" borderId="0" xfId="0" applyFont="1" applyFill="1" applyAlignment="1">
      <alignment horizontal="center" vertical="top" wrapText="1"/>
    </xf>
    <xf numFmtId="0" fontId="4" fillId="2" borderId="0" xfId="0" applyFont="1" applyFill="1" applyAlignment="1">
      <alignment horizontal="justify" vertical="top" wrapText="1"/>
    </xf>
    <xf numFmtId="0" fontId="9" fillId="11" borderId="1" xfId="0" applyFont="1" applyFill="1" applyBorder="1" applyAlignment="1">
      <alignment horizontal="justify" vertical="center" wrapText="1"/>
    </xf>
    <xf numFmtId="0" fontId="24" fillId="12" borderId="1" xfId="0" applyFont="1" applyFill="1" applyBorder="1" applyAlignment="1">
      <alignment horizontal="justify" vertical="center" wrapText="1"/>
    </xf>
    <xf numFmtId="0" fontId="17" fillId="12" borderId="26" xfId="0" applyFont="1" applyFill="1" applyBorder="1" applyAlignment="1">
      <alignment horizontal="justify" vertical="center" wrapText="1"/>
    </xf>
    <xf numFmtId="0" fontId="25" fillId="12" borderId="1" xfId="0" applyFont="1" applyFill="1" applyBorder="1" applyAlignment="1">
      <alignment horizontal="justify" vertical="center" wrapText="1"/>
    </xf>
    <xf numFmtId="0" fontId="26" fillId="12" borderId="1" xfId="0" applyFont="1" applyFill="1" applyBorder="1" applyAlignment="1">
      <alignment vertical="center" wrapText="1"/>
    </xf>
    <xf numFmtId="9" fontId="25" fillId="0" borderId="40" xfId="0" applyNumberFormat="1" applyFont="1" applyBorder="1" applyAlignment="1">
      <alignment horizontal="center" vertical="center" wrapText="1"/>
    </xf>
    <xf numFmtId="9" fontId="16" fillId="0" borderId="8" xfId="0" applyNumberFormat="1" applyFont="1" applyBorder="1" applyAlignment="1">
      <alignment horizontal="center" vertical="center" wrapText="1"/>
    </xf>
    <xf numFmtId="0" fontId="17" fillId="0" borderId="8" xfId="0" applyFont="1" applyBorder="1" applyAlignment="1">
      <alignment horizontal="center" vertical="center"/>
    </xf>
    <xf numFmtId="9" fontId="4" fillId="0" borderId="8" xfId="3" applyFont="1" applyFill="1" applyBorder="1" applyAlignment="1">
      <alignment horizontal="center" vertical="center" wrapText="1"/>
    </xf>
    <xf numFmtId="0" fontId="16" fillId="2" borderId="1" xfId="0" applyFont="1" applyFill="1" applyBorder="1" applyAlignment="1">
      <alignment horizontal="center" vertical="top" wrapText="1"/>
    </xf>
    <xf numFmtId="0" fontId="16" fillId="2" borderId="19"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6" xfId="0" applyFont="1" applyFill="1" applyBorder="1" applyAlignment="1">
      <alignment horizontal="left" vertical="center" wrapText="1"/>
    </xf>
    <xf numFmtId="9" fontId="17" fillId="0" borderId="55" xfId="0" applyNumberFormat="1" applyFont="1" applyBorder="1" applyAlignment="1">
      <alignment horizontal="center" vertical="center"/>
    </xf>
    <xf numFmtId="9" fontId="17" fillId="0" borderId="8" xfId="0" applyNumberFormat="1" applyFont="1" applyBorder="1" applyAlignment="1">
      <alignment horizontal="center" vertical="center"/>
    </xf>
    <xf numFmtId="0" fontId="16" fillId="0" borderId="19" xfId="0" applyFont="1" applyBorder="1" applyAlignment="1">
      <alignment horizontal="left" vertical="top" wrapText="1"/>
    </xf>
    <xf numFmtId="0" fontId="16" fillId="0" borderId="1" xfId="0" applyFont="1" applyBorder="1" applyAlignment="1">
      <alignment horizontal="left" wrapText="1"/>
    </xf>
    <xf numFmtId="0" fontId="16" fillId="12" borderId="1" xfId="0" applyFont="1" applyFill="1" applyBorder="1" applyAlignment="1">
      <alignment vertical="center" wrapText="1"/>
    </xf>
    <xf numFmtId="0" fontId="16" fillId="12" borderId="1" xfId="0" applyFont="1" applyFill="1" applyBorder="1" applyAlignment="1">
      <alignment horizontal="justify" vertical="center" wrapText="1"/>
    </xf>
    <xf numFmtId="0" fontId="17" fillId="12" borderId="1" xfId="0" applyFont="1" applyFill="1" applyBorder="1" applyAlignment="1">
      <alignment horizontal="justify" vertical="center" wrapText="1"/>
    </xf>
    <xf numFmtId="164" fontId="21" fillId="6" borderId="24" xfId="4" applyFont="1" applyFill="1" applyBorder="1" applyAlignment="1">
      <alignment horizontal="left" vertical="center" wrapText="1"/>
    </xf>
    <xf numFmtId="0" fontId="4" fillId="0" borderId="1" xfId="0" applyFont="1" applyBorder="1" applyAlignment="1">
      <alignment horizontal="center" vertical="center"/>
    </xf>
    <xf numFmtId="9" fontId="10" fillId="2" borderId="19" xfId="0" applyNumberFormat="1" applyFont="1" applyFill="1" applyBorder="1" applyAlignment="1">
      <alignment horizontal="center" vertical="center" wrapText="1"/>
    </xf>
    <xf numFmtId="9" fontId="10" fillId="9" borderId="1" xfId="0" applyNumberFormat="1" applyFont="1" applyFill="1" applyBorder="1" applyAlignment="1">
      <alignment horizontal="justify" vertical="center" wrapText="1"/>
    </xf>
    <xf numFmtId="10" fontId="3" fillId="2" borderId="1"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xf>
    <xf numFmtId="9" fontId="4" fillId="0" borderId="9" xfId="0" applyNumberFormat="1" applyFont="1" applyBorder="1" applyAlignment="1">
      <alignment horizontal="center" vertical="center" wrapText="1"/>
    </xf>
    <xf numFmtId="9" fontId="4" fillId="0" borderId="9" xfId="3" applyFont="1" applyBorder="1" applyAlignment="1">
      <alignment horizontal="center" vertical="center" wrapText="1"/>
    </xf>
    <xf numFmtId="0" fontId="9" fillId="2" borderId="1" xfId="0" applyFont="1" applyFill="1" applyBorder="1" applyAlignment="1">
      <alignment horizontal="justify" vertical="center" wrapText="1"/>
    </xf>
    <xf numFmtId="0" fontId="9" fillId="7"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0" borderId="1" xfId="0" applyFont="1" applyBorder="1" applyAlignment="1">
      <alignment horizontal="justify" vertical="center" wrapText="1"/>
    </xf>
    <xf numFmtId="0" fontId="21" fillId="2" borderId="1" xfId="0" applyFont="1" applyFill="1" applyBorder="1" applyAlignment="1">
      <alignment horizontal="justify" vertical="top" wrapText="1"/>
    </xf>
    <xf numFmtId="0" fontId="10" fillId="0" borderId="20" xfId="0" applyFont="1" applyBorder="1" applyAlignment="1">
      <alignment horizontal="justify" vertical="top" wrapText="1"/>
    </xf>
    <xf numFmtId="0" fontId="10" fillId="0" borderId="2" xfId="0" applyFont="1" applyBorder="1" applyAlignment="1">
      <alignment horizontal="justify" vertical="top" wrapText="1"/>
    </xf>
    <xf numFmtId="0" fontId="17" fillId="0" borderId="30" xfId="0" applyFont="1" applyBorder="1" applyAlignment="1">
      <alignment horizontal="justify" vertical="center" wrapText="1"/>
    </xf>
    <xf numFmtId="0" fontId="17" fillId="0" borderId="28" xfId="0" applyFont="1" applyBorder="1" applyAlignment="1">
      <alignment horizontal="justify" vertical="center" wrapText="1"/>
    </xf>
    <xf numFmtId="9" fontId="17" fillId="0" borderId="9" xfId="0" applyNumberFormat="1" applyFont="1" applyBorder="1" applyAlignment="1">
      <alignment horizontal="center" vertical="center" wrapText="1"/>
    </xf>
    <xf numFmtId="9" fontId="4" fillId="2" borderId="9" xfId="0" applyNumberFormat="1" applyFont="1" applyFill="1" applyBorder="1" applyAlignment="1">
      <alignment horizontal="center" vertical="center" wrapText="1"/>
    </xf>
    <xf numFmtId="0" fontId="25" fillId="2" borderId="18" xfId="0" applyFont="1" applyFill="1" applyBorder="1" applyAlignment="1">
      <alignment horizontal="center" vertical="center" wrapText="1"/>
    </xf>
    <xf numFmtId="9" fontId="26" fillId="0" borderId="9" xfId="0" applyNumberFormat="1" applyFont="1" applyBorder="1" applyAlignment="1">
      <alignment horizontal="center" vertical="center"/>
    </xf>
    <xf numFmtId="14" fontId="16" fillId="0" borderId="18" xfId="0" applyNumberFormat="1" applyFont="1" applyBorder="1" applyAlignment="1">
      <alignment horizontal="center" vertical="center" wrapText="1"/>
    </xf>
    <xf numFmtId="0" fontId="17" fillId="0" borderId="19" xfId="0" applyFont="1" applyBorder="1" applyAlignment="1">
      <alignment horizontal="center" vertical="center"/>
    </xf>
    <xf numFmtId="0" fontId="4" fillId="0" borderId="26" xfId="0" applyFont="1" applyBorder="1" applyAlignment="1">
      <alignment horizontal="center" vertical="center"/>
    </xf>
    <xf numFmtId="0" fontId="9" fillId="2" borderId="19" xfId="0" applyFont="1" applyFill="1" applyBorder="1" applyAlignment="1">
      <alignment horizontal="justify" vertical="center" wrapText="1"/>
    </xf>
    <xf numFmtId="0" fontId="9" fillId="2" borderId="19" xfId="0" applyFont="1" applyFill="1" applyBorder="1" applyAlignment="1">
      <alignment horizontal="center" vertical="center" wrapText="1"/>
    </xf>
    <xf numFmtId="0" fontId="9" fillId="7" borderId="26" xfId="0" applyFont="1" applyFill="1" applyBorder="1" applyAlignment="1">
      <alignment horizontal="center" vertical="center" wrapText="1"/>
    </xf>
    <xf numFmtId="9" fontId="9" fillId="2" borderId="26" xfId="3" applyFont="1" applyFill="1" applyBorder="1" applyAlignment="1">
      <alignment horizontal="center" vertical="center" wrapText="1"/>
    </xf>
    <xf numFmtId="0" fontId="13" fillId="0" borderId="48" xfId="0" applyFont="1" applyBorder="1" applyAlignment="1">
      <alignment vertical="center" wrapText="1"/>
    </xf>
    <xf numFmtId="0" fontId="13" fillId="0" borderId="57" xfId="0" applyFont="1" applyBorder="1" applyAlignment="1">
      <alignment vertical="center" wrapText="1"/>
    </xf>
    <xf numFmtId="0" fontId="4" fillId="0" borderId="24" xfId="0" applyFont="1" applyBorder="1" applyAlignment="1">
      <alignment vertical="center" wrapText="1"/>
    </xf>
    <xf numFmtId="9" fontId="17" fillId="2" borderId="26" xfId="3" applyFont="1" applyFill="1" applyBorder="1" applyAlignment="1">
      <alignment horizontal="center" vertical="center" wrapText="1"/>
    </xf>
    <xf numFmtId="0" fontId="17" fillId="0" borderId="26" xfId="0" applyFont="1" applyBorder="1" applyAlignment="1">
      <alignment horizontal="center" vertical="center"/>
    </xf>
    <xf numFmtId="9" fontId="10" fillId="0" borderId="19" xfId="3" applyFont="1" applyFill="1" applyBorder="1" applyAlignment="1">
      <alignment horizontal="center" vertical="center" wrapText="1"/>
    </xf>
    <xf numFmtId="9" fontId="9" fillId="2" borderId="19" xfId="3" applyFont="1" applyFill="1" applyBorder="1" applyAlignment="1">
      <alignment horizontal="center" vertical="center" wrapText="1"/>
    </xf>
    <xf numFmtId="0" fontId="13" fillId="0" borderId="24" xfId="0" applyFont="1" applyBorder="1" applyAlignment="1">
      <alignment horizontal="justify" vertical="center" wrapText="1"/>
    </xf>
    <xf numFmtId="9" fontId="25" fillId="2" borderId="26" xfId="3" applyFont="1" applyFill="1" applyBorder="1" applyAlignment="1">
      <alignment horizontal="center" vertical="center" wrapText="1"/>
    </xf>
    <xf numFmtId="0" fontId="7" fillId="0" borderId="22" xfId="0" applyFont="1" applyBorder="1" applyAlignment="1">
      <alignment horizontal="justify" vertical="center" wrapText="1"/>
    </xf>
    <xf numFmtId="9" fontId="25" fillId="7" borderId="1" xfId="0" applyNumberFormat="1" applyFont="1" applyFill="1" applyBorder="1" applyAlignment="1">
      <alignment horizontal="center" vertical="center" wrapText="1"/>
    </xf>
    <xf numFmtId="9" fontId="4" fillId="0" borderId="0" xfId="3" applyFont="1" applyAlignment="1">
      <alignment horizontal="justify" vertical="center" wrapText="1"/>
    </xf>
    <xf numFmtId="0" fontId="0" fillId="0" borderId="13" xfId="0" applyBorder="1"/>
    <xf numFmtId="0" fontId="4" fillId="0" borderId="16" xfId="0" applyFont="1" applyBorder="1" applyAlignment="1">
      <alignment horizontal="justify" vertical="center" wrapText="1"/>
    </xf>
    <xf numFmtId="0" fontId="4" fillId="2" borderId="16" xfId="0" applyFont="1" applyFill="1" applyBorder="1" applyAlignment="1">
      <alignment horizontal="justify" vertical="center" wrapText="1"/>
    </xf>
    <xf numFmtId="0" fontId="4" fillId="0" borderId="0" xfId="0" applyFont="1" applyAlignment="1">
      <alignment vertical="top"/>
    </xf>
    <xf numFmtId="0" fontId="26" fillId="12" borderId="1" xfId="0" applyFont="1" applyFill="1" applyBorder="1" applyAlignment="1">
      <alignment horizontal="justify" vertical="center" wrapText="1"/>
    </xf>
    <xf numFmtId="9" fontId="20" fillId="0" borderId="19" xfId="0" applyNumberFormat="1" applyFont="1" applyBorder="1" applyAlignment="1">
      <alignment horizontal="center" vertical="center"/>
    </xf>
    <xf numFmtId="9" fontId="25" fillId="13" borderId="1" xfId="0" applyNumberFormat="1" applyFont="1" applyFill="1" applyBorder="1" applyAlignment="1">
      <alignment horizontal="center" vertical="center" wrapText="1"/>
    </xf>
    <xf numFmtId="9" fontId="25" fillId="2" borderId="19" xfId="0" applyNumberFormat="1" applyFont="1" applyFill="1" applyBorder="1" applyAlignment="1">
      <alignment horizontal="center" vertical="center" wrapText="1"/>
    </xf>
    <xf numFmtId="9" fontId="39"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34" fillId="3" borderId="4" xfId="0" applyFont="1" applyFill="1" applyBorder="1" applyAlignment="1">
      <alignment horizontal="center" vertical="center" wrapText="1"/>
    </xf>
    <xf numFmtId="0" fontId="34" fillId="3" borderId="41"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3" fillId="0" borderId="32" xfId="0" applyFont="1" applyBorder="1" applyAlignment="1">
      <alignment horizontal="left"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0" fontId="7" fillId="4" borderId="2"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3"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10" fillId="0" borderId="7" xfId="0" applyFont="1" applyBorder="1" applyAlignment="1">
      <alignment horizontal="center" vertical="top" wrapText="1"/>
    </xf>
    <xf numFmtId="0" fontId="10" fillId="0" borderId="29" xfId="0" applyFont="1" applyBorder="1" applyAlignment="1">
      <alignment horizontal="center" vertical="top" wrapText="1"/>
    </xf>
    <xf numFmtId="0" fontId="10" fillId="0" borderId="28" xfId="0" applyFont="1" applyBorder="1" applyAlignment="1">
      <alignment horizontal="center" vertical="top"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33" fillId="0" borderId="3" xfId="0" applyFont="1" applyBorder="1" applyAlignment="1">
      <alignment horizontal="left" vertical="top" wrapText="1"/>
    </xf>
    <xf numFmtId="0" fontId="33" fillId="0" borderId="20" xfId="0" applyFont="1" applyBorder="1" applyAlignment="1">
      <alignment horizontal="left" vertical="top" wrapText="1"/>
    </xf>
    <xf numFmtId="0" fontId="33" fillId="0" borderId="2" xfId="0" applyFont="1" applyBorder="1" applyAlignment="1">
      <alignment horizontal="left" vertical="top"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33" fillId="0" borderId="3"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6" fillId="2" borderId="1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41" xfId="0" applyFont="1" applyFill="1" applyBorder="1" applyAlignment="1">
      <alignment horizontal="center" vertical="center" wrapText="1"/>
    </xf>
    <xf numFmtId="0" fontId="16"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5" xfId="0" applyFont="1" applyBorder="1" applyAlignment="1">
      <alignment horizontal="center" vertical="center" wrapText="1"/>
    </xf>
    <xf numFmtId="0" fontId="10" fillId="0" borderId="0" xfId="0" applyFont="1" applyAlignment="1">
      <alignment horizontal="center" vertical="top" wrapText="1"/>
    </xf>
    <xf numFmtId="0" fontId="33" fillId="0" borderId="0" xfId="0" applyFont="1" applyAlignment="1">
      <alignment horizontal="left" vertical="top" wrapText="1"/>
    </xf>
    <xf numFmtId="0" fontId="7" fillId="0" borderId="42" xfId="0" applyFont="1" applyBorder="1" applyAlignment="1">
      <alignment horizontal="left" vertical="center" wrapText="1"/>
    </xf>
    <xf numFmtId="0" fontId="7" fillId="0" borderId="54"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0" fillId="0" borderId="33" xfId="0" applyFont="1" applyBorder="1" applyAlignment="1">
      <alignment horizontal="center" vertical="top" wrapText="1"/>
    </xf>
    <xf numFmtId="0" fontId="10" fillId="0" borderId="30" xfId="0" applyFont="1" applyBorder="1" applyAlignment="1">
      <alignment horizontal="center" vertical="top" wrapText="1"/>
    </xf>
    <xf numFmtId="0" fontId="16" fillId="2" borderId="1" xfId="0" applyFont="1" applyFill="1" applyBorder="1" applyAlignment="1">
      <alignment horizontal="left" vertical="center" wrapText="1"/>
    </xf>
    <xf numFmtId="0" fontId="34" fillId="3" borderId="3"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17" fillId="0" borderId="0" xfId="0" applyFont="1" applyAlignment="1">
      <alignment horizontal="center" vertical="top"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2" borderId="1" xfId="0" applyFont="1" applyFill="1" applyBorder="1" applyAlignment="1">
      <alignment horizontal="justify"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0"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33"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vertical="center" wrapText="1"/>
    </xf>
    <xf numFmtId="0" fontId="5" fillId="0" borderId="32" xfId="0" applyFont="1" applyBorder="1" applyAlignment="1">
      <alignment horizontal="center" vertical="top" wrapText="1"/>
    </xf>
    <xf numFmtId="0" fontId="5" fillId="0" borderId="34" xfId="0" applyFont="1" applyBorder="1" applyAlignment="1">
      <alignment horizontal="center" vertical="top" wrapText="1"/>
    </xf>
    <xf numFmtId="0" fontId="11" fillId="3" borderId="4"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29" xfId="0" applyFont="1" applyBorder="1" applyAlignment="1">
      <alignment horizontal="center" vertical="top" wrapText="1"/>
    </xf>
    <xf numFmtId="0" fontId="5" fillId="0" borderId="28" xfId="0" applyFont="1" applyBorder="1" applyAlignment="1">
      <alignment horizontal="center"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12" fillId="4" borderId="2"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6" fillId="0" borderId="19" xfId="0" applyFont="1" applyBorder="1" applyAlignment="1">
      <alignment horizontal="left" vertical="center" wrapText="1"/>
    </xf>
    <xf numFmtId="0" fontId="16" fillId="0" borderId="1" xfId="0" applyFont="1" applyBorder="1" applyAlignment="1">
      <alignment horizontal="left" vertical="center" wrapText="1"/>
    </xf>
    <xf numFmtId="0" fontId="4" fillId="0" borderId="0" xfId="0" applyFont="1" applyAlignment="1">
      <alignment horizontal="center" vertical="top" wrapText="1"/>
    </xf>
    <xf numFmtId="0" fontId="11" fillId="4" borderId="4"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wrapText="1"/>
    </xf>
    <xf numFmtId="0" fontId="4" fillId="0" borderId="65" xfId="0" applyFont="1" applyBorder="1" applyAlignment="1">
      <alignment horizontal="center" vertical="top" wrapText="1"/>
    </xf>
    <xf numFmtId="0" fontId="4" fillId="0" borderId="20" xfId="0" applyFont="1" applyBorder="1" applyAlignment="1">
      <alignment horizontal="center" vertical="top" wrapText="1"/>
    </xf>
    <xf numFmtId="0" fontId="16" fillId="0" borderId="49"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2" borderId="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7" fillId="0" borderId="44" xfId="0" applyFont="1" applyBorder="1" applyAlignment="1">
      <alignment horizontal="center" vertical="center" wrapText="1"/>
    </xf>
    <xf numFmtId="0" fontId="7" fillId="0" borderId="52" xfId="0" applyFont="1" applyBorder="1" applyAlignment="1">
      <alignment horizontal="center" vertical="center" wrapText="1"/>
    </xf>
    <xf numFmtId="0" fontId="12"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5" xfId="0" applyFont="1" applyBorder="1" applyAlignment="1">
      <alignment horizontal="center" vertical="center" wrapText="1"/>
    </xf>
    <xf numFmtId="0" fontId="26"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6" xfId="0" applyFont="1" applyBorder="1" applyAlignment="1">
      <alignment horizontal="justify" vertical="center" wrapText="1"/>
    </xf>
    <xf numFmtId="0" fontId="24" fillId="2" borderId="1" xfId="0" applyFont="1" applyFill="1" applyBorder="1" applyAlignment="1">
      <alignment horizontal="justify"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8" xfId="0" applyFont="1" applyBorder="1" applyAlignment="1">
      <alignment horizontal="center" vertical="center" wrapText="1"/>
    </xf>
    <xf numFmtId="0" fontId="24" fillId="2" borderId="8" xfId="0" applyFont="1" applyFill="1" applyBorder="1" applyAlignment="1">
      <alignment horizontal="center" vertical="top" wrapText="1"/>
    </xf>
    <xf numFmtId="0" fontId="24" fillId="2" borderId="9" xfId="0" applyFont="1" applyFill="1" applyBorder="1" applyAlignment="1">
      <alignment horizontal="center" vertical="top"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9" xfId="0" applyFont="1" applyBorder="1" applyAlignment="1">
      <alignment horizontal="justify" wrapText="1"/>
    </xf>
    <xf numFmtId="0" fontId="24" fillId="0" borderId="1" xfId="0" applyFont="1" applyBorder="1" applyAlignment="1">
      <alignment horizontal="justify" wrapText="1"/>
    </xf>
    <xf numFmtId="0" fontId="12" fillId="4" borderId="7"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5" xfId="0" applyFont="1" applyBorder="1" applyAlignment="1">
      <alignment horizontal="center" vertical="center" wrapText="1"/>
    </xf>
    <xf numFmtId="0" fontId="26" fillId="0" borderId="31" xfId="0" applyFont="1" applyBorder="1" applyAlignment="1">
      <alignment horizontal="center" vertical="center" wrapText="1"/>
    </xf>
    <xf numFmtId="0" fontId="5" fillId="0" borderId="0" xfId="0" applyFont="1" applyAlignment="1">
      <alignment horizontal="center" vertical="top" wrapText="1"/>
    </xf>
    <xf numFmtId="0" fontId="13"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3" xfId="0" applyFont="1" applyBorder="1" applyAlignment="1">
      <alignment horizontal="left" vertical="top" wrapText="1"/>
    </xf>
    <xf numFmtId="0" fontId="8" fillId="0" borderId="20" xfId="0" applyFont="1" applyBorder="1" applyAlignment="1">
      <alignment horizontal="left" vertical="top" wrapText="1"/>
    </xf>
    <xf numFmtId="0" fontId="25" fillId="2" borderId="1" xfId="0" applyFont="1" applyFill="1" applyBorder="1" applyAlignment="1">
      <alignment horizontal="justify" vertical="center" wrapText="1"/>
    </xf>
    <xf numFmtId="0" fontId="16" fillId="2" borderId="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justify"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 xfId="0" applyFont="1" applyBorder="1" applyAlignment="1">
      <alignment horizontal="justify" vertical="center" wrapText="1"/>
    </xf>
    <xf numFmtId="0" fontId="5" fillId="0" borderId="20" xfId="0" applyFont="1" applyBorder="1" applyAlignment="1">
      <alignment horizontal="center" vertical="top" wrapText="1"/>
    </xf>
    <xf numFmtId="0" fontId="4" fillId="0" borderId="1" xfId="0" applyFont="1" applyBorder="1" applyAlignment="1">
      <alignment horizontal="center" vertical="center" wrapText="1"/>
    </xf>
    <xf numFmtId="0" fontId="4" fillId="0" borderId="26" xfId="0" applyFont="1" applyBorder="1" applyAlignment="1">
      <alignment horizontal="center" vertical="center" wrapText="1"/>
    </xf>
    <xf numFmtId="164" fontId="21" fillId="5" borderId="8" xfId="4" applyFont="1" applyFill="1" applyBorder="1" applyAlignment="1">
      <alignment horizontal="center" vertical="center" wrapText="1"/>
    </xf>
    <xf numFmtId="164" fontId="21" fillId="5" borderId="31" xfId="4" applyFont="1" applyFill="1" applyBorder="1" applyAlignment="1">
      <alignment horizontal="center" vertical="center" wrapText="1"/>
    </xf>
    <xf numFmtId="164" fontId="21" fillId="0" borderId="8" xfId="4" applyFont="1" applyBorder="1" applyAlignment="1">
      <alignment horizontal="center" vertical="center" wrapText="1"/>
    </xf>
    <xf numFmtId="164" fontId="21" fillId="0" borderId="9" xfId="4" applyFont="1" applyBorder="1" applyAlignment="1">
      <alignment horizontal="center" vertical="center" wrapText="1"/>
    </xf>
    <xf numFmtId="164" fontId="21" fillId="6" borderId="19" xfId="4" applyFont="1" applyFill="1" applyBorder="1" applyAlignment="1">
      <alignment horizontal="justify" vertical="center" wrapText="1"/>
    </xf>
    <xf numFmtId="164" fontId="21" fillId="6" borderId="1" xfId="4" applyFont="1" applyFill="1" applyBorder="1" applyAlignment="1">
      <alignment horizontal="justify" vertical="center" wrapText="1"/>
    </xf>
    <xf numFmtId="0" fontId="16" fillId="0" borderId="19" xfId="0" applyFont="1" applyBorder="1" applyAlignment="1">
      <alignment horizontal="justify" vertical="center" wrapText="1"/>
    </xf>
    <xf numFmtId="164" fontId="21" fillId="0" borderId="19" xfId="4" applyFont="1" applyBorder="1" applyAlignment="1">
      <alignment horizontal="center" vertical="center" wrapText="1"/>
    </xf>
    <xf numFmtId="164" fontId="21" fillId="0" borderId="1" xfId="4" applyFont="1" applyBorder="1" applyAlignment="1">
      <alignment horizontal="center" vertical="center" wrapText="1"/>
    </xf>
    <xf numFmtId="14" fontId="38" fillId="0" borderId="48" xfId="0" applyNumberFormat="1" applyFont="1" applyBorder="1" applyAlignment="1">
      <alignment horizontal="center" vertical="center" wrapText="1"/>
    </xf>
    <xf numFmtId="14" fontId="16" fillId="0" borderId="63" xfId="0" applyNumberFormat="1" applyFont="1" applyBorder="1" applyAlignment="1">
      <alignment horizontal="center" vertical="center" wrapText="1"/>
    </xf>
    <xf numFmtId="14" fontId="16" fillId="0" borderId="57"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2"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5" fillId="0" borderId="9" xfId="0" applyFont="1" applyBorder="1" applyAlignment="1">
      <alignment horizontal="center" vertical="center" wrapText="1"/>
    </xf>
    <xf numFmtId="0" fontId="5" fillId="0" borderId="57" xfId="0" applyFont="1" applyBorder="1" applyAlignment="1">
      <alignment horizontal="center" vertical="center" wrapText="1"/>
    </xf>
    <xf numFmtId="164" fontId="21" fillId="5" borderId="1" xfId="4" applyFont="1" applyFill="1" applyBorder="1" applyAlignment="1">
      <alignment horizontal="center" vertical="center" wrapText="1"/>
    </xf>
    <xf numFmtId="164" fontId="21" fillId="5" borderId="26" xfId="4" applyFont="1" applyFill="1" applyBorder="1" applyAlignment="1">
      <alignment horizontal="center" vertical="center" wrapText="1"/>
    </xf>
    <xf numFmtId="164" fontId="21" fillId="0" borderId="21" xfId="4" applyFont="1" applyBorder="1" applyAlignment="1">
      <alignment horizontal="center" vertical="center" wrapText="1"/>
    </xf>
    <xf numFmtId="164" fontId="21" fillId="0" borderId="23" xfId="4" applyFont="1" applyBorder="1" applyAlignment="1">
      <alignment horizontal="center" vertical="center" wrapText="1"/>
    </xf>
    <xf numFmtId="164" fontId="21" fillId="0" borderId="25" xfId="4"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applyFont="1" applyBorder="1" applyAlignment="1">
      <alignment horizontal="center" vertical="center" wrapText="1"/>
    </xf>
    <xf numFmtId="0" fontId="19" fillId="2" borderId="1" xfId="0" applyFont="1" applyFill="1" applyBorder="1" applyAlignment="1">
      <alignment horizontal="justify" vertical="center" wrapText="1"/>
    </xf>
    <xf numFmtId="0" fontId="23" fillId="2" borderId="0" xfId="0" applyFont="1" applyFill="1" applyAlignment="1">
      <alignment horizontal="center"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4" xfId="0" applyFont="1" applyBorder="1" applyAlignment="1">
      <alignment horizontal="center" vertical="center" wrapText="1"/>
    </xf>
    <xf numFmtId="9" fontId="10" fillId="2" borderId="1" xfId="0" applyNumberFormat="1" applyFont="1" applyFill="1" applyBorder="1" applyAlignment="1">
      <alignment horizontal="justify" vertical="center" wrapText="1"/>
    </xf>
    <xf numFmtId="0" fontId="4" fillId="0" borderId="48" xfId="0" applyFont="1" applyBorder="1" applyAlignment="1">
      <alignment horizontal="center" vertical="center" wrapText="1"/>
    </xf>
    <xf numFmtId="0" fontId="4" fillId="0" borderId="57" xfId="0" applyFont="1" applyBorder="1" applyAlignment="1">
      <alignment horizontal="center" vertical="center" wrapText="1"/>
    </xf>
    <xf numFmtId="0" fontId="31" fillId="2" borderId="1" xfId="0" applyFont="1" applyFill="1" applyBorder="1" applyAlignment="1">
      <alignment horizontal="left"/>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30" fillId="0" borderId="39" xfId="0" applyFont="1" applyBorder="1" applyAlignment="1">
      <alignment horizontal="center" vertical="center"/>
    </xf>
    <xf numFmtId="0" fontId="30" fillId="0" borderId="36" xfId="0" applyFont="1" applyBorder="1" applyAlignment="1">
      <alignment horizontal="center" vertical="center"/>
    </xf>
    <xf numFmtId="0" fontId="3" fillId="2" borderId="1" xfId="0" applyFont="1" applyFill="1" applyBorder="1" applyAlignment="1">
      <alignment horizontal="left"/>
    </xf>
    <xf numFmtId="0" fontId="1" fillId="2" borderId="1" xfId="0" applyFont="1" applyFill="1" applyBorder="1" applyAlignment="1">
      <alignment horizontal="left"/>
    </xf>
    <xf numFmtId="0" fontId="1" fillId="2" borderId="39" xfId="0" applyFont="1" applyFill="1" applyBorder="1" applyAlignment="1">
      <alignment horizontal="left"/>
    </xf>
    <xf numFmtId="0" fontId="3" fillId="2" borderId="36" xfId="0" applyFont="1" applyFill="1" applyBorder="1" applyAlignment="1">
      <alignment horizontal="left"/>
    </xf>
    <xf numFmtId="0" fontId="31" fillId="2" borderId="39" xfId="0" applyFont="1" applyFill="1" applyBorder="1" applyAlignment="1">
      <alignment horizontal="left"/>
    </xf>
    <xf numFmtId="0" fontId="31" fillId="2" borderId="36" xfId="0" applyFont="1" applyFill="1" applyBorder="1" applyAlignment="1">
      <alignment horizontal="left"/>
    </xf>
    <xf numFmtId="0" fontId="30" fillId="0" borderId="39" xfId="0" applyFont="1" applyBorder="1" applyAlignment="1">
      <alignment horizontal="center"/>
    </xf>
    <xf numFmtId="0" fontId="30" fillId="0" borderId="36" xfId="0" applyFont="1" applyBorder="1" applyAlignment="1">
      <alignment horizontal="center"/>
    </xf>
  </cellXfs>
  <cellStyles count="16">
    <cellStyle name="Excel Built-in Normal" xfId="4" xr:uid="{00000000-0005-0000-0000-000000000000}"/>
    <cellStyle name="Millares [0] 2" xfId="2" xr:uid="{00000000-0005-0000-0000-000001000000}"/>
    <cellStyle name="Millares [0] 2 2" xfId="7" xr:uid="{00000000-0005-0000-0000-000002000000}"/>
    <cellStyle name="Millares [0] 2 2 2" xfId="13" xr:uid="{94F19C16-F566-45D7-8591-86AD95468E13}"/>
    <cellStyle name="Millares [0] 2 3" xfId="5" xr:uid="{00000000-0005-0000-0000-000003000000}"/>
    <cellStyle name="Millares [0] 2 3 2" xfId="11" xr:uid="{8E3EE66F-45AB-4C68-9393-F48C07FD01C1}"/>
    <cellStyle name="Millares [0] 2 4" xfId="10" xr:uid="{7F3605A0-6028-4155-AEEA-C2372B217521}"/>
    <cellStyle name="Millares 2" xfId="6" xr:uid="{00000000-0005-0000-0000-000004000000}"/>
    <cellStyle name="Millares 2 2" xfId="12" xr:uid="{0B3C0819-CDFE-4F04-B90C-6BA867E1F7EB}"/>
    <cellStyle name="Millares 3" xfId="8" xr:uid="{00000000-0005-0000-0000-000005000000}"/>
    <cellStyle name="Millares 3 2" xfId="14" xr:uid="{91819E7B-D312-450B-AA2C-6716D93E6588}"/>
    <cellStyle name="Millares 4" xfId="9" xr:uid="{00000000-0005-0000-0000-000006000000}"/>
    <cellStyle name="Millares 4 2" xfId="15" xr:uid="{33820E5A-18F6-4567-A58F-65EA32C9662B}"/>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5"/>
          <c:order val="5"/>
          <c:tx>
            <c:strRef>
              <c:f>'IV SEGUIMIENTO'!$G$4</c:f>
              <c:strCache>
                <c:ptCount val="1"/>
                <c:pt idx="0">
                  <c:v>Porcentaje Cumplimiento </c:v>
                </c:pt>
              </c:strCache>
            </c:strRef>
          </c:tx>
          <c:spPr>
            <a:solidFill>
              <a:schemeClr val="accent6"/>
            </a:solidFill>
            <a:ln>
              <a:noFill/>
            </a:ln>
            <a:effectLst/>
          </c:spPr>
          <c:invertIfNegative val="0"/>
          <c:cat>
            <c:strRef>
              <c:f>'IV SEGUIMIENTO'!$A$5:$A$20</c:f>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f>'IV SEGUIMIENTO'!$G$5:$G$20</c:f>
              <c:numCache>
                <c:formatCode>0.00%</c:formatCode>
                <c:ptCount val="16"/>
                <c:pt idx="0">
                  <c:v>0.86</c:v>
                </c:pt>
                <c:pt idx="1">
                  <c:v>0.91</c:v>
                </c:pt>
                <c:pt idx="2">
                  <c:v>0.91</c:v>
                </c:pt>
                <c:pt idx="3">
                  <c:v>1</c:v>
                </c:pt>
                <c:pt idx="4">
                  <c:v>0.86</c:v>
                </c:pt>
                <c:pt idx="5">
                  <c:v>0.92</c:v>
                </c:pt>
                <c:pt idx="6">
                  <c:v>0.93</c:v>
                </c:pt>
                <c:pt idx="7">
                  <c:v>0.76</c:v>
                </c:pt>
                <c:pt idx="8">
                  <c:v>1</c:v>
                </c:pt>
                <c:pt idx="9">
                  <c:v>1</c:v>
                </c:pt>
                <c:pt idx="10">
                  <c:v>0.83</c:v>
                </c:pt>
                <c:pt idx="11">
                  <c:v>0.94</c:v>
                </c:pt>
                <c:pt idx="12">
                  <c:v>1</c:v>
                </c:pt>
                <c:pt idx="13">
                  <c:v>0.88</c:v>
                </c:pt>
                <c:pt idx="14">
                  <c:v>0.86</c:v>
                </c:pt>
                <c:pt idx="15">
                  <c:v>0.8</c:v>
                </c:pt>
              </c:numCache>
            </c:numRef>
          </c:val>
          <c:extLst>
            <c:ext xmlns:c16="http://schemas.microsoft.com/office/drawing/2014/chart" uri="{C3380CC4-5D6E-409C-BE32-E72D297353CC}">
              <c16:uniqueId val="{00000005-7FDA-3640-B85A-B6A56ABD845D}"/>
            </c:ext>
          </c:extLst>
        </c:ser>
        <c:dLbls>
          <c:showLegendKey val="0"/>
          <c:showVal val="0"/>
          <c:showCatName val="0"/>
          <c:showSerName val="0"/>
          <c:showPercent val="0"/>
          <c:showBubbleSize val="0"/>
        </c:dLbls>
        <c:gapWidth val="182"/>
        <c:axId val="1820110512"/>
        <c:axId val="1820177584"/>
        <c:extLst>
          <c:ext xmlns:c15="http://schemas.microsoft.com/office/drawing/2012/chart" uri="{02D57815-91ED-43cb-92C2-25804820EDAC}">
            <c15:filteredBarSeries>
              <c15:ser>
                <c:idx val="0"/>
                <c:order val="0"/>
                <c:tx>
                  <c:strRef>
                    <c:extLst>
                      <c:ext uri="{02D57815-91ED-43cb-92C2-25804820EDAC}">
                        <c15:formulaRef>
                          <c15:sqref>'IV SEGUIMIENTO'!$B$4</c15:sqref>
                        </c15:formulaRef>
                      </c:ext>
                    </c:extLst>
                    <c:strCache>
                      <c:ptCount val="1"/>
                    </c:strCache>
                  </c:strRef>
                </c:tx>
                <c:spPr>
                  <a:solidFill>
                    <a:schemeClr val="accent1"/>
                  </a:solidFill>
                  <a:ln>
                    <a:noFill/>
                  </a:ln>
                  <a:effectLst/>
                </c:spPr>
                <c:invertIfNegative val="0"/>
                <c:cat>
                  <c:strRef>
                    <c:extLst>
                      <c:ext uri="{02D57815-91ED-43cb-92C2-25804820EDAC}">
                        <c15:formulaRef>
                          <c15:sqref>'IV SEGUIMIENTO'!$A$5:$A$20</c15:sqref>
                        </c15:formulaRef>
                      </c:ext>
                    </c:extLst>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extLst>
                      <c:ext uri="{02D57815-91ED-43cb-92C2-25804820EDAC}">
                        <c15:formulaRef>
                          <c15:sqref>'IV SEGUIMIENTO'!$B$5:$B$20</c15:sqref>
                        </c15:formulaRef>
                      </c:ext>
                    </c:extLst>
                    <c:numCache>
                      <c:formatCode>General</c:formatCode>
                      <c:ptCount val="16"/>
                    </c:numCache>
                  </c:numRef>
                </c:val>
                <c:extLst>
                  <c:ext xmlns:c16="http://schemas.microsoft.com/office/drawing/2014/chart" uri="{C3380CC4-5D6E-409C-BE32-E72D297353CC}">
                    <c16:uniqueId val="{00000000-7FDA-3640-B85A-B6A56ABD845D}"/>
                  </c:ext>
                </c:extLst>
              </c15:ser>
            </c15:filteredBarSeries>
            <c15:filteredBarSeries>
              <c15:ser>
                <c:idx val="1"/>
                <c:order val="1"/>
                <c:tx>
                  <c:strRef>
                    <c:extLst>
                      <c:ext xmlns:c15="http://schemas.microsoft.com/office/drawing/2012/chart" uri="{02D57815-91ED-43cb-92C2-25804820EDAC}">
                        <c15:formulaRef>
                          <c15:sqref>'IV SEGUIMIENTO'!$C$4</c15:sqref>
                        </c15:formulaRef>
                      </c:ext>
                    </c:extLst>
                    <c:strCache>
                      <c:ptCount val="1"/>
                    </c:strCache>
                  </c:strRef>
                </c:tx>
                <c:spPr>
                  <a:solidFill>
                    <a:schemeClr val="accent2"/>
                  </a:solidFill>
                  <a:ln>
                    <a:noFill/>
                  </a:ln>
                  <a:effectLst/>
                </c:spPr>
                <c:invertIfNegative val="0"/>
                <c:cat>
                  <c:strRef>
                    <c:extLst>
                      <c:ext xmlns:c15="http://schemas.microsoft.com/office/drawing/2012/chart" uri="{02D57815-91ED-43cb-92C2-25804820EDAC}">
                        <c15:formulaRef>
                          <c15:sqref>'IV SEGUIMIENTO'!$A$5:$A$20</c15:sqref>
                        </c15:formulaRef>
                      </c:ext>
                    </c:extLst>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extLst>
                      <c:ext xmlns:c15="http://schemas.microsoft.com/office/drawing/2012/chart" uri="{02D57815-91ED-43cb-92C2-25804820EDAC}">
                        <c15:formulaRef>
                          <c15:sqref>'IV SEGUIMIENTO'!$C$5:$C$20</c15:sqref>
                        </c15:formulaRef>
                      </c:ext>
                    </c:extLst>
                    <c:numCache>
                      <c:formatCode>General</c:formatCode>
                      <c:ptCount val="16"/>
                    </c:numCache>
                  </c:numRef>
                </c:val>
                <c:extLst>
                  <c:ext xmlns:c16="http://schemas.microsoft.com/office/drawing/2014/chart" uri="{C3380CC4-5D6E-409C-BE32-E72D297353CC}">
                    <c16:uniqueId val="{00000001-7FDA-3640-B85A-B6A56ABD845D}"/>
                  </c:ext>
                </c:extLst>
              </c15:ser>
            </c15:filteredBarSeries>
            <c15:filteredBarSeries>
              <c15:ser>
                <c:idx val="2"/>
                <c:order val="2"/>
                <c:tx>
                  <c:strRef>
                    <c:extLst>
                      <c:ext xmlns:c15="http://schemas.microsoft.com/office/drawing/2012/chart" uri="{02D57815-91ED-43cb-92C2-25804820EDAC}">
                        <c15:formulaRef>
                          <c15:sqref>'IV SEGUIMIENTO'!$D$4</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ormulaRef>
                          <c15:sqref>'IV SEGUIMIENTO'!$A$5:$A$20</c15:sqref>
                        </c15:formulaRef>
                      </c:ext>
                    </c:extLst>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extLst>
                      <c:ext xmlns:c15="http://schemas.microsoft.com/office/drawing/2012/chart" uri="{02D57815-91ED-43cb-92C2-25804820EDAC}">
                        <c15:formulaRef>
                          <c15:sqref>'IV SEGUIMIENTO'!$D$5:$D$20</c15:sqref>
                        </c15:formulaRef>
                      </c:ext>
                    </c:extLst>
                    <c:numCache>
                      <c:formatCode>General</c:formatCode>
                      <c:ptCount val="16"/>
                    </c:numCache>
                  </c:numRef>
                </c:val>
                <c:extLst>
                  <c:ext xmlns:c16="http://schemas.microsoft.com/office/drawing/2014/chart" uri="{C3380CC4-5D6E-409C-BE32-E72D297353CC}">
                    <c16:uniqueId val="{00000002-7FDA-3640-B85A-B6A56ABD845D}"/>
                  </c:ext>
                </c:extLst>
              </c15:ser>
            </c15:filteredBarSeries>
            <c15:filteredBarSeries>
              <c15:ser>
                <c:idx val="3"/>
                <c:order val="3"/>
                <c:tx>
                  <c:strRef>
                    <c:extLst>
                      <c:ext xmlns:c15="http://schemas.microsoft.com/office/drawing/2012/chart" uri="{02D57815-91ED-43cb-92C2-25804820EDAC}">
                        <c15:formulaRef>
                          <c15:sqref>'IV SEGUIMIENTO'!$E$4</c15:sqref>
                        </c15:formulaRef>
                      </c:ext>
                    </c:extLst>
                    <c:strCache>
                      <c:ptCount val="1"/>
                    </c:strCache>
                  </c:strRef>
                </c:tx>
                <c:spPr>
                  <a:solidFill>
                    <a:schemeClr val="accent4"/>
                  </a:solidFill>
                  <a:ln>
                    <a:noFill/>
                  </a:ln>
                  <a:effectLst/>
                </c:spPr>
                <c:invertIfNegative val="0"/>
                <c:cat>
                  <c:strRef>
                    <c:extLst>
                      <c:ext xmlns:c15="http://schemas.microsoft.com/office/drawing/2012/chart" uri="{02D57815-91ED-43cb-92C2-25804820EDAC}">
                        <c15:formulaRef>
                          <c15:sqref>'IV SEGUIMIENTO'!$A$5:$A$20</c15:sqref>
                        </c15:formulaRef>
                      </c:ext>
                    </c:extLst>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extLst>
                      <c:ext xmlns:c15="http://schemas.microsoft.com/office/drawing/2012/chart" uri="{02D57815-91ED-43cb-92C2-25804820EDAC}">
                        <c15:formulaRef>
                          <c15:sqref>'IV SEGUIMIENTO'!$E$5:$E$20</c15:sqref>
                        </c15:formulaRef>
                      </c:ext>
                    </c:extLst>
                    <c:numCache>
                      <c:formatCode>General</c:formatCode>
                      <c:ptCount val="16"/>
                    </c:numCache>
                  </c:numRef>
                </c:val>
                <c:extLst>
                  <c:ext xmlns:c16="http://schemas.microsoft.com/office/drawing/2014/chart" uri="{C3380CC4-5D6E-409C-BE32-E72D297353CC}">
                    <c16:uniqueId val="{00000003-7FDA-3640-B85A-B6A56ABD845D}"/>
                  </c:ext>
                </c:extLst>
              </c15:ser>
            </c15:filteredBarSeries>
            <c15:filteredBarSeries>
              <c15:ser>
                <c:idx val="4"/>
                <c:order val="4"/>
                <c:tx>
                  <c:strRef>
                    <c:extLst>
                      <c:ext xmlns:c15="http://schemas.microsoft.com/office/drawing/2012/chart" uri="{02D57815-91ED-43cb-92C2-25804820EDAC}">
                        <c15:formulaRef>
                          <c15:sqref>'IV SEGUIMIENTO'!$F$4</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ormulaRef>
                          <c15:sqref>'IV SEGUIMIENTO'!$A$5:$A$20</c15:sqref>
                        </c15:formulaRef>
                      </c:ext>
                    </c:extLst>
                    <c:strCache>
                      <c:ptCount val="16"/>
                      <c:pt idx="0">
                        <c:v>Direccionamiento estratégico y planeación</c:v>
                      </c:pt>
                      <c:pt idx="1">
                        <c:v>Calidad</c:v>
                      </c:pt>
                      <c:pt idx="2">
                        <c:v>Jurídica</c:v>
                      </c:pt>
                      <c:pt idx="3">
                        <c:v>Control Interno</c:v>
                      </c:pt>
                      <c:pt idx="4">
                        <c:v>Talento Humano</c:v>
                      </c:pt>
                      <c:pt idx="5">
                        <c:v>Financiera</c:v>
                      </c:pt>
                      <c:pt idx="6">
                        <c:v>Sistemas de Información</c:v>
                      </c:pt>
                      <c:pt idx="7">
                        <c:v>Gestión Documental</c:v>
                      </c:pt>
                      <c:pt idx="8">
                        <c:v>Compras, bienes y suministros</c:v>
                      </c:pt>
                      <c:pt idx="9">
                        <c:v>Mantenimiento</c:v>
                      </c:pt>
                      <c:pt idx="10">
                        <c:v>Consulta Externa-Promocion y Prevención </c:v>
                      </c:pt>
                      <c:pt idx="11">
                        <c:v>SIAU</c:v>
                      </c:pt>
                      <c:pt idx="12">
                        <c:v>Odontología</c:v>
                      </c:pt>
                      <c:pt idx="13">
                        <c:v>Urgencias-Hospitalización </c:v>
                      </c:pt>
                      <c:pt idx="14">
                        <c:v>Laboratorio Clínico</c:v>
                      </c:pt>
                      <c:pt idx="15">
                        <c:v>Servicio Farmacéutico</c:v>
                      </c:pt>
                    </c:strCache>
                  </c:strRef>
                </c:cat>
                <c:val>
                  <c:numRef>
                    <c:extLst>
                      <c:ext xmlns:c15="http://schemas.microsoft.com/office/drawing/2012/chart" uri="{02D57815-91ED-43cb-92C2-25804820EDAC}">
                        <c15:formulaRef>
                          <c15:sqref>'IV SEGUIMIENTO'!$F$5:$F$20</c15:sqref>
                        </c15:formulaRef>
                      </c:ext>
                    </c:extLst>
                    <c:numCache>
                      <c:formatCode>General</c:formatCode>
                      <c:ptCount val="16"/>
                    </c:numCache>
                  </c:numRef>
                </c:val>
                <c:extLst>
                  <c:ext xmlns:c16="http://schemas.microsoft.com/office/drawing/2014/chart" uri="{C3380CC4-5D6E-409C-BE32-E72D297353CC}">
                    <c16:uniqueId val="{00000004-7FDA-3640-B85A-B6A56ABD845D}"/>
                  </c:ext>
                </c:extLst>
              </c15:ser>
            </c15:filteredBarSeries>
          </c:ext>
        </c:extLst>
      </c:barChart>
      <c:catAx>
        <c:axId val="182011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177584"/>
        <c:crosses val="autoZero"/>
        <c:auto val="1"/>
        <c:lblAlgn val="ctr"/>
        <c:lblOffset val="100"/>
        <c:noMultiLvlLbl val="0"/>
      </c:catAx>
      <c:valAx>
        <c:axId val="1820177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110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emf"/><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103373</xdr:colOff>
      <xdr:row>11</xdr:row>
      <xdr:rowOff>78154</xdr:rowOff>
    </xdr:from>
    <xdr:to>
      <xdr:col>0</xdr:col>
      <xdr:colOff>685540</xdr:colOff>
      <xdr:row>15</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1371146</xdr:colOff>
      <xdr:row>3</xdr:row>
      <xdr:rowOff>120196</xdr:rowOff>
    </xdr:to>
    <xdr:pic>
      <xdr:nvPicPr>
        <xdr:cNvPr id="8" name="5 Imagen" descr="Ultimo Logo Roberto Quintero Villa Blanco y Negr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77432" cy="8167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17</xdr:row>
      <xdr:rowOff>486265</xdr:rowOff>
    </xdr:from>
    <xdr:to>
      <xdr:col>0</xdr:col>
      <xdr:colOff>759148</xdr:colOff>
      <xdr:row>18</xdr:row>
      <xdr:rowOff>140480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15691</xdr:col>
      <xdr:colOff>0</xdr:colOff>
      <xdr:row>11</xdr:row>
      <xdr:rowOff>0</xdr:rowOff>
    </xdr:from>
    <xdr:to>
      <xdr:col>15691</xdr:col>
      <xdr:colOff>707924</xdr:colOff>
      <xdr:row>19</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55562</xdr:colOff>
      <xdr:row>21</xdr:row>
      <xdr:rowOff>0</xdr:rowOff>
    </xdr:from>
    <xdr:to>
      <xdr:col>15692</xdr:col>
      <xdr:colOff>365124</xdr:colOff>
      <xdr:row>22</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443180</xdr:colOff>
      <xdr:row>21</xdr:row>
      <xdr:rowOff>40788</xdr:rowOff>
    </xdr:from>
    <xdr:to>
      <xdr:col>15692</xdr:col>
      <xdr:colOff>812272</xdr:colOff>
      <xdr:row>22</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15692</xdr:col>
      <xdr:colOff>50008</xdr:colOff>
      <xdr:row>0</xdr:row>
      <xdr:rowOff>83345</xdr:rowOff>
    </xdr:from>
    <xdr:to>
      <xdr:col>15693</xdr:col>
      <xdr:colOff>1557603</xdr:colOff>
      <xdr:row>0</xdr:row>
      <xdr:rowOff>238920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654844</xdr:colOff>
      <xdr:row>8</xdr:row>
      <xdr:rowOff>130967</xdr:rowOff>
    </xdr:from>
    <xdr:to>
      <xdr:col>15689</xdr:col>
      <xdr:colOff>202406</xdr:colOff>
      <xdr:row>10</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369096</xdr:colOff>
      <xdr:row>8</xdr:row>
      <xdr:rowOff>294787</xdr:rowOff>
    </xdr:from>
    <xdr:to>
      <xdr:col>15692</xdr:col>
      <xdr:colOff>738188</xdr:colOff>
      <xdr:row>10</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876300</xdr:rowOff>
    </xdr:from>
    <xdr:to>
      <xdr:col>0</xdr:col>
      <xdr:colOff>707924</xdr:colOff>
      <xdr:row>15</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32300"/>
          <a:ext cx="707924" cy="275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262163</xdr:rowOff>
    </xdr:from>
    <xdr:to>
      <xdr:col>0</xdr:col>
      <xdr:colOff>716789</xdr:colOff>
      <xdr:row>18</xdr:row>
      <xdr:rowOff>302529</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209563"/>
          <a:ext cx="716789" cy="66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131989</xdr:colOff>
      <xdr:row>0</xdr:row>
      <xdr:rowOff>30503</xdr:rowOff>
    </xdr:from>
    <xdr:to>
      <xdr:col>2</xdr:col>
      <xdr:colOff>2406650</xdr:colOff>
      <xdr:row>1</xdr:row>
      <xdr:rowOff>374650</xdr:rowOff>
    </xdr:to>
    <xdr:pic>
      <xdr:nvPicPr>
        <xdr:cNvPr id="20" name="5 Imagen" descr="Ultimo Logo Roberto Quintero Villa Blanco y Negro">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089" y="30503"/>
          <a:ext cx="3601811" cy="96644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76654</xdr:colOff>
      <xdr:row>18</xdr:row>
      <xdr:rowOff>822325</xdr:rowOff>
    </xdr:from>
    <xdr:to>
      <xdr:col>0</xdr:col>
      <xdr:colOff>724354</xdr:colOff>
      <xdr:row>19</xdr:row>
      <xdr:rowOff>160153</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54" y="12392025"/>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261937</xdr:rowOff>
    </xdr:from>
    <xdr:to>
      <xdr:col>0</xdr:col>
      <xdr:colOff>707924</xdr:colOff>
      <xdr:row>18</xdr:row>
      <xdr:rowOff>154781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9687"/>
          <a:ext cx="707924" cy="260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1084489</xdr:colOff>
      <xdr:row>3</xdr:row>
      <xdr:rowOff>120196</xdr:rowOff>
    </xdr:to>
    <xdr:pic>
      <xdr:nvPicPr>
        <xdr:cNvPr id="11" name="5 Imagen" descr="Ultimo Logo Roberto Quintero Villa Blanco y Negr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18</xdr:row>
      <xdr:rowOff>285750</xdr:rowOff>
    </xdr:from>
    <xdr:to>
      <xdr:col>0</xdr:col>
      <xdr:colOff>707231</xdr:colOff>
      <xdr:row>19</xdr:row>
      <xdr:rowOff>590211</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 y="14573250"/>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21</xdr:row>
      <xdr:rowOff>138791</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53833"/>
          <a:ext cx="716789" cy="8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10</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997743</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23</xdr:row>
      <xdr:rowOff>108483</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1144249"/>
          <a:ext cx="716789" cy="853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707924</xdr:colOff>
      <xdr:row>23</xdr:row>
      <xdr:rowOff>375708</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532556"/>
          <a:ext cx="707924" cy="331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645318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82262</xdr:rowOff>
    </xdr:from>
    <xdr:to>
      <xdr:col>0</xdr:col>
      <xdr:colOff>647700</xdr:colOff>
      <xdr:row>30</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1154544</xdr:rowOff>
    </xdr:from>
    <xdr:to>
      <xdr:col>0</xdr:col>
      <xdr:colOff>716789</xdr:colOff>
      <xdr:row>32</xdr:row>
      <xdr:rowOff>0</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6596877"/>
          <a:ext cx="716789" cy="87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635793</xdr:colOff>
      <xdr:row>3</xdr:row>
      <xdr:rowOff>177346</xdr:rowOff>
    </xdr:to>
    <xdr:pic>
      <xdr:nvPicPr>
        <xdr:cNvPr id="7" name="5 Imagen" descr="Ultimo Logo Roberto Quintero Villa Blanco y Negro">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683418</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94524</xdr:colOff>
      <xdr:row>29</xdr:row>
      <xdr:rowOff>260261</xdr:rowOff>
    </xdr:from>
    <xdr:to>
      <xdr:col>0</xdr:col>
      <xdr:colOff>742224</xdr:colOff>
      <xdr:row>30</xdr:row>
      <xdr:rowOff>325528</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524" y="12313502"/>
          <a:ext cx="647700" cy="722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35278</xdr:colOff>
      <xdr:row>32</xdr:row>
      <xdr:rowOff>176390</xdr:rowOff>
    </xdr:from>
    <xdr:to>
      <xdr:col>0</xdr:col>
      <xdr:colOff>764352</xdr:colOff>
      <xdr:row>34</xdr:row>
      <xdr:rowOff>87754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8" y="13570186"/>
          <a:ext cx="729074" cy="663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152400</xdr:rowOff>
    </xdr:from>
    <xdr:to>
      <xdr:col>0</xdr:col>
      <xdr:colOff>804862</xdr:colOff>
      <xdr:row>12</xdr:row>
      <xdr:rowOff>12700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0100"/>
          <a:ext cx="804862" cy="196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152648</xdr:colOff>
      <xdr:row>12</xdr:row>
      <xdr:rowOff>571500</xdr:rowOff>
    </xdr:from>
    <xdr:to>
      <xdr:col>0</xdr:col>
      <xdr:colOff>680357</xdr:colOff>
      <xdr:row>14</xdr:row>
      <xdr:rowOff>1277</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648" y="4597400"/>
          <a:ext cx="527709" cy="77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14</xdr:row>
      <xdr:rowOff>165100</xdr:rowOff>
    </xdr:from>
    <xdr:to>
      <xdr:col>0</xdr:col>
      <xdr:colOff>744003</xdr:colOff>
      <xdr:row>15</xdr:row>
      <xdr:rowOff>97971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214" y="55372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14</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691159"/>
          <a:ext cx="638175" cy="3734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759618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18</xdr:row>
      <xdr:rowOff>152854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273255</xdr:rowOff>
    </xdr:from>
    <xdr:to>
      <xdr:col>0</xdr:col>
      <xdr:colOff>716789</xdr:colOff>
      <xdr:row>22</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15488</xdr:colOff>
      <xdr:row>21</xdr:row>
      <xdr:rowOff>602269</xdr:rowOff>
    </xdr:from>
    <xdr:to>
      <xdr:col>0</xdr:col>
      <xdr:colOff>690562</xdr:colOff>
      <xdr:row>22</xdr:row>
      <xdr:rowOff>1562656</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88" y="13008001"/>
          <a:ext cx="675074" cy="224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692943</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598714</xdr:colOff>
      <xdr:row>0</xdr:row>
      <xdr:rowOff>81303</xdr:rowOff>
    </xdr:from>
    <xdr:to>
      <xdr:col>2</xdr:col>
      <xdr:colOff>1336221</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95703</xdr:colOff>
      <xdr:row>10</xdr:row>
      <xdr:rowOff>344715</xdr:rowOff>
    </xdr:from>
    <xdr:to>
      <xdr:col>0</xdr:col>
      <xdr:colOff>560739</xdr:colOff>
      <xdr:row>14</xdr:row>
      <xdr:rowOff>63499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703" y="3610429"/>
          <a:ext cx="465036" cy="2458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138339</xdr:colOff>
      <xdr:row>0</xdr:row>
      <xdr:rowOff>113053</xdr:rowOff>
    </xdr:from>
    <xdr:to>
      <xdr:col>2</xdr:col>
      <xdr:colOff>692943</xdr:colOff>
      <xdr:row>3</xdr:row>
      <xdr:rowOff>120196</xdr:rowOff>
    </xdr:to>
    <xdr:pic>
      <xdr:nvPicPr>
        <xdr:cNvPr id="3" name="5 Imagen" descr="Ultimo Logo Roberto Quintero Villa Blanco y Negro">
          <a:extLst>
            <a:ext uri="{FF2B5EF4-FFF2-40B4-BE49-F238E27FC236}">
              <a16:creationId xmlns:a16="http://schemas.microsoft.com/office/drawing/2014/main" id="{02BEDC90-53B0-D141-BA56-ECFB60BA7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639" y="113053"/>
          <a:ext cx="2497704" cy="80724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13</xdr:row>
      <xdr:rowOff>523875</xdr:rowOff>
    </xdr:from>
    <xdr:to>
      <xdr:col>0</xdr:col>
      <xdr:colOff>663575</xdr:colOff>
      <xdr:row>15</xdr:row>
      <xdr:rowOff>230043</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5419148"/>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2</xdr:col>
      <xdr:colOff>0</xdr:colOff>
      <xdr:row>2</xdr:row>
      <xdr:rowOff>165101</xdr:rowOff>
    </xdr:to>
    <xdr:pic>
      <xdr:nvPicPr>
        <xdr:cNvPr id="2" name="Imagen 1">
          <a:extLst>
            <a:ext uri="{FF2B5EF4-FFF2-40B4-BE49-F238E27FC236}">
              <a16:creationId xmlns:a16="http://schemas.microsoft.com/office/drawing/2014/main" id="{2CA06235-E076-4B69-8487-BC959B36D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498600" cy="546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2</xdr:col>
      <xdr:colOff>0</xdr:colOff>
      <xdr:row>2</xdr:row>
      <xdr:rowOff>165101</xdr:rowOff>
    </xdr:to>
    <xdr:pic>
      <xdr:nvPicPr>
        <xdr:cNvPr id="2" name="Imagen 1">
          <a:extLst>
            <a:ext uri="{FF2B5EF4-FFF2-40B4-BE49-F238E27FC236}">
              <a16:creationId xmlns:a16="http://schemas.microsoft.com/office/drawing/2014/main" id="{7F507A62-9B02-E34A-9FEC-4BC295920D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625600" cy="546100"/>
        </a:xfrm>
        <a:prstGeom prst="rect">
          <a:avLst/>
        </a:prstGeom>
        <a:noFill/>
        <a:ln>
          <a:noFill/>
        </a:ln>
      </xdr:spPr>
    </xdr:pic>
    <xdr:clientData/>
  </xdr:twoCellAnchor>
  <xdr:twoCellAnchor>
    <xdr:from>
      <xdr:col>7</xdr:col>
      <xdr:colOff>387350</xdr:colOff>
      <xdr:row>3</xdr:row>
      <xdr:rowOff>317500</xdr:rowOff>
    </xdr:from>
    <xdr:to>
      <xdr:col>13</xdr:col>
      <xdr:colOff>6350</xdr:colOff>
      <xdr:row>16</xdr:row>
      <xdr:rowOff>190500</xdr:rowOff>
    </xdr:to>
    <xdr:graphicFrame macro="">
      <xdr:nvGraphicFramePr>
        <xdr:cNvPr id="3" name="Gráfico 2">
          <a:extLst>
            <a:ext uri="{FF2B5EF4-FFF2-40B4-BE49-F238E27FC236}">
              <a16:creationId xmlns:a16="http://schemas.microsoft.com/office/drawing/2014/main" id="{27144D04-BAD0-052D-97B6-A488458185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opLeftCell="A6" zoomScale="82" zoomScaleNormal="100" zoomScaleSheetLayoutView="91" workbookViewId="0">
      <selection activeCell="K21" sqref="K21"/>
    </sheetView>
  </sheetViews>
  <sheetFormatPr baseColWidth="10" defaultRowHeight="13" x14ac:dyDescent="0.2"/>
  <cols>
    <col min="1" max="1" width="11.5" style="80"/>
    <col min="2" max="2" width="21.6640625" style="80" customWidth="1"/>
    <col min="3" max="3" width="21.5" style="80" customWidth="1"/>
    <col min="4" max="4" width="30.33203125" style="80" customWidth="1"/>
    <col min="5" max="5" width="24.83203125" style="80" customWidth="1"/>
    <col min="6" max="6" width="26.33203125" style="336" customWidth="1"/>
    <col min="7" max="11" width="18.33203125" style="80" customWidth="1"/>
    <col min="12" max="12" width="18" style="80" customWidth="1"/>
    <col min="13" max="14" width="18.33203125" style="80" customWidth="1"/>
    <col min="15" max="15" width="25.83203125" style="80" customWidth="1"/>
    <col min="16" max="16" width="22.6640625" style="80" customWidth="1"/>
    <col min="17" max="17" width="20.33203125" style="80" customWidth="1"/>
    <col min="18" max="18" width="22.5" style="80" customWidth="1"/>
    <col min="19" max="19" width="25.5" style="80" customWidth="1"/>
    <col min="20" max="20" width="10" style="80" customWidth="1"/>
    <col min="21" max="21" width="15.33203125" style="80" customWidth="1"/>
    <col min="22" max="26" width="0" style="80" hidden="1" customWidth="1"/>
    <col min="27" max="27" width="13.83203125" style="80" customWidth="1"/>
    <col min="28" max="28" width="20.5" style="80" customWidth="1"/>
    <col min="29" max="268" width="11.5" style="80"/>
    <col min="269" max="269" width="14.5" style="80" customWidth="1"/>
    <col min="270" max="270" width="22.1640625" style="80" customWidth="1"/>
    <col min="271" max="271" width="16.83203125" style="80" customWidth="1"/>
    <col min="272" max="272" width="22.6640625" style="80" customWidth="1"/>
    <col min="273" max="273" width="20.33203125" style="80" customWidth="1"/>
    <col min="274" max="274" width="22.5" style="80" customWidth="1"/>
    <col min="275" max="275" width="25.5" style="80" customWidth="1"/>
    <col min="276" max="276" width="10" style="80" customWidth="1"/>
    <col min="277" max="277" width="15.33203125" style="80" customWidth="1"/>
    <col min="278" max="282" width="0" style="80" hidden="1" customWidth="1"/>
    <col min="283" max="283" width="13.83203125" style="80" customWidth="1"/>
    <col min="284" max="284" width="20.5" style="80" customWidth="1"/>
    <col min="285" max="524" width="11.5" style="80"/>
    <col min="525" max="525" width="14.5" style="80" customWidth="1"/>
    <col min="526" max="526" width="22.1640625" style="80" customWidth="1"/>
    <col min="527" max="527" width="16.83203125" style="80" customWidth="1"/>
    <col min="528" max="528" width="22.6640625" style="80" customWidth="1"/>
    <col min="529" max="529" width="20.33203125" style="80" customWidth="1"/>
    <col min="530" max="530" width="22.5" style="80" customWidth="1"/>
    <col min="531" max="531" width="25.5" style="80" customWidth="1"/>
    <col min="532" max="532" width="10" style="80" customWidth="1"/>
    <col min="533" max="533" width="15.33203125" style="80" customWidth="1"/>
    <col min="534" max="538" width="0" style="80" hidden="1" customWidth="1"/>
    <col min="539" max="539" width="13.83203125" style="80" customWidth="1"/>
    <col min="540" max="540" width="20.5" style="80" customWidth="1"/>
    <col min="541" max="780" width="11.5" style="80"/>
    <col min="781" max="781" width="14.5" style="80" customWidth="1"/>
    <col min="782" max="782" width="22.1640625" style="80" customWidth="1"/>
    <col min="783" max="783" width="16.83203125" style="80" customWidth="1"/>
    <col min="784" max="784" width="22.6640625" style="80" customWidth="1"/>
    <col min="785" max="785" width="20.33203125" style="80" customWidth="1"/>
    <col min="786" max="786" width="22.5" style="80" customWidth="1"/>
    <col min="787" max="787" width="25.5" style="80" customWidth="1"/>
    <col min="788" max="788" width="10" style="80" customWidth="1"/>
    <col min="789" max="789" width="15.33203125" style="80" customWidth="1"/>
    <col min="790" max="794" width="0" style="80" hidden="1" customWidth="1"/>
    <col min="795" max="795" width="13.83203125" style="80" customWidth="1"/>
    <col min="796" max="796" width="20.5" style="80" customWidth="1"/>
    <col min="797" max="1036" width="11.5" style="80"/>
    <col min="1037" max="1037" width="14.5" style="80" customWidth="1"/>
    <col min="1038" max="1038" width="22.1640625" style="80" customWidth="1"/>
    <col min="1039" max="1039" width="16.83203125" style="80" customWidth="1"/>
    <col min="1040" max="1040" width="22.6640625" style="80" customWidth="1"/>
    <col min="1041" max="1041" width="20.33203125" style="80" customWidth="1"/>
    <col min="1042" max="1042" width="22.5" style="80" customWidth="1"/>
    <col min="1043" max="1043" width="25.5" style="80" customWidth="1"/>
    <col min="1044" max="1044" width="10" style="80" customWidth="1"/>
    <col min="1045" max="1045" width="15.33203125" style="80" customWidth="1"/>
    <col min="1046" max="1050" width="0" style="80" hidden="1" customWidth="1"/>
    <col min="1051" max="1051" width="13.83203125" style="80" customWidth="1"/>
    <col min="1052" max="1052" width="20.5" style="80" customWidth="1"/>
    <col min="1053" max="1292" width="11.5" style="80"/>
    <col min="1293" max="1293" width="14.5" style="80" customWidth="1"/>
    <col min="1294" max="1294" width="22.1640625" style="80" customWidth="1"/>
    <col min="1295" max="1295" width="16.83203125" style="80" customWidth="1"/>
    <col min="1296" max="1296" width="22.6640625" style="80" customWidth="1"/>
    <col min="1297" max="1297" width="20.33203125" style="80" customWidth="1"/>
    <col min="1298" max="1298" width="22.5" style="80" customWidth="1"/>
    <col min="1299" max="1299" width="25.5" style="80" customWidth="1"/>
    <col min="1300" max="1300" width="10" style="80" customWidth="1"/>
    <col min="1301" max="1301" width="15.33203125" style="80" customWidth="1"/>
    <col min="1302" max="1306" width="0" style="80" hidden="1" customWidth="1"/>
    <col min="1307" max="1307" width="13.83203125" style="80" customWidth="1"/>
    <col min="1308" max="1308" width="20.5" style="80" customWidth="1"/>
    <col min="1309" max="1548" width="11.5" style="80"/>
    <col min="1549" max="1549" width="14.5" style="80" customWidth="1"/>
    <col min="1550" max="1550" width="22.1640625" style="80" customWidth="1"/>
    <col min="1551" max="1551" width="16.83203125" style="80" customWidth="1"/>
    <col min="1552" max="1552" width="22.6640625" style="80" customWidth="1"/>
    <col min="1553" max="1553" width="20.33203125" style="80" customWidth="1"/>
    <col min="1554" max="1554" width="22.5" style="80" customWidth="1"/>
    <col min="1555" max="1555" width="25.5" style="80" customWidth="1"/>
    <col min="1556" max="1556" width="10" style="80" customWidth="1"/>
    <col min="1557" max="1557" width="15.33203125" style="80" customWidth="1"/>
    <col min="1558" max="1562" width="0" style="80" hidden="1" customWidth="1"/>
    <col min="1563" max="1563" width="13.83203125" style="80" customWidth="1"/>
    <col min="1564" max="1564" width="20.5" style="80" customWidth="1"/>
    <col min="1565" max="1804" width="11.5" style="80"/>
    <col min="1805" max="1805" width="14.5" style="80" customWidth="1"/>
    <col min="1806" max="1806" width="22.1640625" style="80" customWidth="1"/>
    <col min="1807" max="1807" width="16.83203125" style="80" customWidth="1"/>
    <col min="1808" max="1808" width="22.6640625" style="80" customWidth="1"/>
    <col min="1809" max="1809" width="20.33203125" style="80" customWidth="1"/>
    <col min="1810" max="1810" width="22.5" style="80" customWidth="1"/>
    <col min="1811" max="1811" width="25.5" style="80" customWidth="1"/>
    <col min="1812" max="1812" width="10" style="80" customWidth="1"/>
    <col min="1813" max="1813" width="15.33203125" style="80" customWidth="1"/>
    <col min="1814" max="1818" width="0" style="80" hidden="1" customWidth="1"/>
    <col min="1819" max="1819" width="13.83203125" style="80" customWidth="1"/>
    <col min="1820" max="1820" width="20.5" style="80" customWidth="1"/>
    <col min="1821" max="2060" width="11.5" style="80"/>
    <col min="2061" max="2061" width="14.5" style="80" customWidth="1"/>
    <col min="2062" max="2062" width="22.1640625" style="80" customWidth="1"/>
    <col min="2063" max="2063" width="16.83203125" style="80" customWidth="1"/>
    <col min="2064" max="2064" width="22.6640625" style="80" customWidth="1"/>
    <col min="2065" max="2065" width="20.33203125" style="80" customWidth="1"/>
    <col min="2066" max="2066" width="22.5" style="80" customWidth="1"/>
    <col min="2067" max="2067" width="25.5" style="80" customWidth="1"/>
    <col min="2068" max="2068" width="10" style="80" customWidth="1"/>
    <col min="2069" max="2069" width="15.33203125" style="80" customWidth="1"/>
    <col min="2070" max="2074" width="0" style="80" hidden="1" customWidth="1"/>
    <col min="2075" max="2075" width="13.83203125" style="80" customWidth="1"/>
    <col min="2076" max="2076" width="20.5" style="80" customWidth="1"/>
    <col min="2077" max="2316" width="11.5" style="80"/>
    <col min="2317" max="2317" width="14.5" style="80" customWidth="1"/>
    <col min="2318" max="2318" width="22.1640625" style="80" customWidth="1"/>
    <col min="2319" max="2319" width="16.83203125" style="80" customWidth="1"/>
    <col min="2320" max="2320" width="22.6640625" style="80" customWidth="1"/>
    <col min="2321" max="2321" width="20.33203125" style="80" customWidth="1"/>
    <col min="2322" max="2322" width="22.5" style="80" customWidth="1"/>
    <col min="2323" max="2323" width="25.5" style="80" customWidth="1"/>
    <col min="2324" max="2324" width="10" style="80" customWidth="1"/>
    <col min="2325" max="2325" width="15.33203125" style="80" customWidth="1"/>
    <col min="2326" max="2330" width="0" style="80" hidden="1" customWidth="1"/>
    <col min="2331" max="2331" width="13.83203125" style="80" customWidth="1"/>
    <col min="2332" max="2332" width="20.5" style="80" customWidth="1"/>
    <col min="2333" max="2572" width="11.5" style="80"/>
    <col min="2573" max="2573" width="14.5" style="80" customWidth="1"/>
    <col min="2574" max="2574" width="22.1640625" style="80" customWidth="1"/>
    <col min="2575" max="2575" width="16.83203125" style="80" customWidth="1"/>
    <col min="2576" max="2576" width="22.6640625" style="80" customWidth="1"/>
    <col min="2577" max="2577" width="20.33203125" style="80" customWidth="1"/>
    <col min="2578" max="2578" width="22.5" style="80" customWidth="1"/>
    <col min="2579" max="2579" width="25.5" style="80" customWidth="1"/>
    <col min="2580" max="2580" width="10" style="80" customWidth="1"/>
    <col min="2581" max="2581" width="15.33203125" style="80" customWidth="1"/>
    <col min="2582" max="2586" width="0" style="80" hidden="1" customWidth="1"/>
    <col min="2587" max="2587" width="13.83203125" style="80" customWidth="1"/>
    <col min="2588" max="2588" width="20.5" style="80" customWidth="1"/>
    <col min="2589" max="2828" width="11.5" style="80"/>
    <col min="2829" max="2829" width="14.5" style="80" customWidth="1"/>
    <col min="2830" max="2830" width="22.1640625" style="80" customWidth="1"/>
    <col min="2831" max="2831" width="16.83203125" style="80" customWidth="1"/>
    <col min="2832" max="2832" width="22.6640625" style="80" customWidth="1"/>
    <col min="2833" max="2833" width="20.33203125" style="80" customWidth="1"/>
    <col min="2834" max="2834" width="22.5" style="80" customWidth="1"/>
    <col min="2835" max="2835" width="25.5" style="80" customWidth="1"/>
    <col min="2836" max="2836" width="10" style="80" customWidth="1"/>
    <col min="2837" max="2837" width="15.33203125" style="80" customWidth="1"/>
    <col min="2838" max="2842" width="0" style="80" hidden="1" customWidth="1"/>
    <col min="2843" max="2843" width="13.83203125" style="80" customWidth="1"/>
    <col min="2844" max="2844" width="20.5" style="80" customWidth="1"/>
    <col min="2845" max="3084" width="11.5" style="80"/>
    <col min="3085" max="3085" width="14.5" style="80" customWidth="1"/>
    <col min="3086" max="3086" width="22.1640625" style="80" customWidth="1"/>
    <col min="3087" max="3087" width="16.83203125" style="80" customWidth="1"/>
    <col min="3088" max="3088" width="22.6640625" style="80" customWidth="1"/>
    <col min="3089" max="3089" width="20.33203125" style="80" customWidth="1"/>
    <col min="3090" max="3090" width="22.5" style="80" customWidth="1"/>
    <col min="3091" max="3091" width="25.5" style="80" customWidth="1"/>
    <col min="3092" max="3092" width="10" style="80" customWidth="1"/>
    <col min="3093" max="3093" width="15.33203125" style="80" customWidth="1"/>
    <col min="3094" max="3098" width="0" style="80" hidden="1" customWidth="1"/>
    <col min="3099" max="3099" width="13.83203125" style="80" customWidth="1"/>
    <col min="3100" max="3100" width="20.5" style="80" customWidth="1"/>
    <col min="3101" max="3340" width="11.5" style="80"/>
    <col min="3341" max="3341" width="14.5" style="80" customWidth="1"/>
    <col min="3342" max="3342" width="22.1640625" style="80" customWidth="1"/>
    <col min="3343" max="3343" width="16.83203125" style="80" customWidth="1"/>
    <col min="3344" max="3344" width="22.6640625" style="80" customWidth="1"/>
    <col min="3345" max="3345" width="20.33203125" style="80" customWidth="1"/>
    <col min="3346" max="3346" width="22.5" style="80" customWidth="1"/>
    <col min="3347" max="3347" width="25.5" style="80" customWidth="1"/>
    <col min="3348" max="3348" width="10" style="80" customWidth="1"/>
    <col min="3349" max="3349" width="15.33203125" style="80" customWidth="1"/>
    <col min="3350" max="3354" width="0" style="80" hidden="1" customWidth="1"/>
    <col min="3355" max="3355" width="13.83203125" style="80" customWidth="1"/>
    <col min="3356" max="3356" width="20.5" style="80" customWidth="1"/>
    <col min="3357" max="3596" width="11.5" style="80"/>
    <col min="3597" max="3597" width="14.5" style="80" customWidth="1"/>
    <col min="3598" max="3598" width="22.1640625" style="80" customWidth="1"/>
    <col min="3599" max="3599" width="16.83203125" style="80" customWidth="1"/>
    <col min="3600" max="3600" width="22.6640625" style="80" customWidth="1"/>
    <col min="3601" max="3601" width="20.33203125" style="80" customWidth="1"/>
    <col min="3602" max="3602" width="22.5" style="80" customWidth="1"/>
    <col min="3603" max="3603" width="25.5" style="80" customWidth="1"/>
    <col min="3604" max="3604" width="10" style="80" customWidth="1"/>
    <col min="3605" max="3605" width="15.33203125" style="80" customWidth="1"/>
    <col min="3606" max="3610" width="0" style="80" hidden="1" customWidth="1"/>
    <col min="3611" max="3611" width="13.83203125" style="80" customWidth="1"/>
    <col min="3612" max="3612" width="20.5" style="80" customWidth="1"/>
    <col min="3613" max="3852" width="11.5" style="80"/>
    <col min="3853" max="3853" width="14.5" style="80" customWidth="1"/>
    <col min="3854" max="3854" width="22.1640625" style="80" customWidth="1"/>
    <col min="3855" max="3855" width="16.83203125" style="80" customWidth="1"/>
    <col min="3856" max="3856" width="22.6640625" style="80" customWidth="1"/>
    <col min="3857" max="3857" width="20.33203125" style="80" customWidth="1"/>
    <col min="3858" max="3858" width="22.5" style="80" customWidth="1"/>
    <col min="3859" max="3859" width="25.5" style="80" customWidth="1"/>
    <col min="3860" max="3860" width="10" style="80" customWidth="1"/>
    <col min="3861" max="3861" width="15.33203125" style="80" customWidth="1"/>
    <col min="3862" max="3866" width="0" style="80" hidden="1" customWidth="1"/>
    <col min="3867" max="3867" width="13.83203125" style="80" customWidth="1"/>
    <col min="3868" max="3868" width="20.5" style="80" customWidth="1"/>
    <col min="3869" max="4108" width="11.5" style="80"/>
    <col min="4109" max="4109" width="14.5" style="80" customWidth="1"/>
    <col min="4110" max="4110" width="22.1640625" style="80" customWidth="1"/>
    <col min="4111" max="4111" width="16.83203125" style="80" customWidth="1"/>
    <col min="4112" max="4112" width="22.6640625" style="80" customWidth="1"/>
    <col min="4113" max="4113" width="20.33203125" style="80" customWidth="1"/>
    <col min="4114" max="4114" width="22.5" style="80" customWidth="1"/>
    <col min="4115" max="4115" width="25.5" style="80" customWidth="1"/>
    <col min="4116" max="4116" width="10" style="80" customWidth="1"/>
    <col min="4117" max="4117" width="15.33203125" style="80" customWidth="1"/>
    <col min="4118" max="4122" width="0" style="80" hidden="1" customWidth="1"/>
    <col min="4123" max="4123" width="13.83203125" style="80" customWidth="1"/>
    <col min="4124" max="4124" width="20.5" style="80" customWidth="1"/>
    <col min="4125" max="4364" width="11.5" style="80"/>
    <col min="4365" max="4365" width="14.5" style="80" customWidth="1"/>
    <col min="4366" max="4366" width="22.1640625" style="80" customWidth="1"/>
    <col min="4367" max="4367" width="16.83203125" style="80" customWidth="1"/>
    <col min="4368" max="4368" width="22.6640625" style="80" customWidth="1"/>
    <col min="4369" max="4369" width="20.33203125" style="80" customWidth="1"/>
    <col min="4370" max="4370" width="22.5" style="80" customWidth="1"/>
    <col min="4371" max="4371" width="25.5" style="80" customWidth="1"/>
    <col min="4372" max="4372" width="10" style="80" customWidth="1"/>
    <col min="4373" max="4373" width="15.33203125" style="80" customWidth="1"/>
    <col min="4374" max="4378" width="0" style="80" hidden="1" customWidth="1"/>
    <col min="4379" max="4379" width="13.83203125" style="80" customWidth="1"/>
    <col min="4380" max="4380" width="20.5" style="80" customWidth="1"/>
    <col min="4381" max="4620" width="11.5" style="80"/>
    <col min="4621" max="4621" width="14.5" style="80" customWidth="1"/>
    <col min="4622" max="4622" width="22.1640625" style="80" customWidth="1"/>
    <col min="4623" max="4623" width="16.83203125" style="80" customWidth="1"/>
    <col min="4624" max="4624" width="22.6640625" style="80" customWidth="1"/>
    <col min="4625" max="4625" width="20.33203125" style="80" customWidth="1"/>
    <col min="4626" max="4626" width="22.5" style="80" customWidth="1"/>
    <col min="4627" max="4627" width="25.5" style="80" customWidth="1"/>
    <col min="4628" max="4628" width="10" style="80" customWidth="1"/>
    <col min="4629" max="4629" width="15.33203125" style="80" customWidth="1"/>
    <col min="4630" max="4634" width="0" style="80" hidden="1" customWidth="1"/>
    <col min="4635" max="4635" width="13.83203125" style="80" customWidth="1"/>
    <col min="4636" max="4636" width="20.5" style="80" customWidth="1"/>
    <col min="4637" max="4876" width="11.5" style="80"/>
    <col min="4877" max="4877" width="14.5" style="80" customWidth="1"/>
    <col min="4878" max="4878" width="22.1640625" style="80" customWidth="1"/>
    <col min="4879" max="4879" width="16.83203125" style="80" customWidth="1"/>
    <col min="4880" max="4880" width="22.6640625" style="80" customWidth="1"/>
    <col min="4881" max="4881" width="20.33203125" style="80" customWidth="1"/>
    <col min="4882" max="4882" width="22.5" style="80" customWidth="1"/>
    <col min="4883" max="4883" width="25.5" style="80" customWidth="1"/>
    <col min="4884" max="4884" width="10" style="80" customWidth="1"/>
    <col min="4885" max="4885" width="15.33203125" style="80" customWidth="1"/>
    <col min="4886" max="4890" width="0" style="80" hidden="1" customWidth="1"/>
    <col min="4891" max="4891" width="13.83203125" style="80" customWidth="1"/>
    <col min="4892" max="4892" width="20.5" style="80" customWidth="1"/>
    <col min="4893" max="5132" width="11.5" style="80"/>
    <col min="5133" max="5133" width="14.5" style="80" customWidth="1"/>
    <col min="5134" max="5134" width="22.1640625" style="80" customWidth="1"/>
    <col min="5135" max="5135" width="16.83203125" style="80" customWidth="1"/>
    <col min="5136" max="5136" width="22.6640625" style="80" customWidth="1"/>
    <col min="5137" max="5137" width="20.33203125" style="80" customWidth="1"/>
    <col min="5138" max="5138" width="22.5" style="80" customWidth="1"/>
    <col min="5139" max="5139" width="25.5" style="80" customWidth="1"/>
    <col min="5140" max="5140" width="10" style="80" customWidth="1"/>
    <col min="5141" max="5141" width="15.33203125" style="80" customWidth="1"/>
    <col min="5142" max="5146" width="0" style="80" hidden="1" customWidth="1"/>
    <col min="5147" max="5147" width="13.83203125" style="80" customWidth="1"/>
    <col min="5148" max="5148" width="20.5" style="80" customWidth="1"/>
    <col min="5149" max="5388" width="11.5" style="80"/>
    <col min="5389" max="5389" width="14.5" style="80" customWidth="1"/>
    <col min="5390" max="5390" width="22.1640625" style="80" customWidth="1"/>
    <col min="5391" max="5391" width="16.83203125" style="80" customWidth="1"/>
    <col min="5392" max="5392" width="22.6640625" style="80" customWidth="1"/>
    <col min="5393" max="5393" width="20.33203125" style="80" customWidth="1"/>
    <col min="5394" max="5394" width="22.5" style="80" customWidth="1"/>
    <col min="5395" max="5395" width="25.5" style="80" customWidth="1"/>
    <col min="5396" max="5396" width="10" style="80" customWidth="1"/>
    <col min="5397" max="5397" width="15.33203125" style="80" customWidth="1"/>
    <col min="5398" max="5402" width="0" style="80" hidden="1" customWidth="1"/>
    <col min="5403" max="5403" width="13.83203125" style="80" customWidth="1"/>
    <col min="5404" max="5404" width="20.5" style="80" customWidth="1"/>
    <col min="5405" max="5644" width="11.5" style="80"/>
    <col min="5645" max="5645" width="14.5" style="80" customWidth="1"/>
    <col min="5646" max="5646" width="22.1640625" style="80" customWidth="1"/>
    <col min="5647" max="5647" width="16.83203125" style="80" customWidth="1"/>
    <col min="5648" max="5648" width="22.6640625" style="80" customWidth="1"/>
    <col min="5649" max="5649" width="20.33203125" style="80" customWidth="1"/>
    <col min="5650" max="5650" width="22.5" style="80" customWidth="1"/>
    <col min="5651" max="5651" width="25.5" style="80" customWidth="1"/>
    <col min="5652" max="5652" width="10" style="80" customWidth="1"/>
    <col min="5653" max="5653" width="15.33203125" style="80" customWidth="1"/>
    <col min="5654" max="5658" width="0" style="80" hidden="1" customWidth="1"/>
    <col min="5659" max="5659" width="13.83203125" style="80" customWidth="1"/>
    <col min="5660" max="5660" width="20.5" style="80" customWidth="1"/>
    <col min="5661" max="5900" width="11.5" style="80"/>
    <col min="5901" max="5901" width="14.5" style="80" customWidth="1"/>
    <col min="5902" max="5902" width="22.1640625" style="80" customWidth="1"/>
    <col min="5903" max="5903" width="16.83203125" style="80" customWidth="1"/>
    <col min="5904" max="5904" width="22.6640625" style="80" customWidth="1"/>
    <col min="5905" max="5905" width="20.33203125" style="80" customWidth="1"/>
    <col min="5906" max="5906" width="22.5" style="80" customWidth="1"/>
    <col min="5907" max="5907" width="25.5" style="80" customWidth="1"/>
    <col min="5908" max="5908" width="10" style="80" customWidth="1"/>
    <col min="5909" max="5909" width="15.33203125" style="80" customWidth="1"/>
    <col min="5910" max="5914" width="0" style="80" hidden="1" customWidth="1"/>
    <col min="5915" max="5915" width="13.83203125" style="80" customWidth="1"/>
    <col min="5916" max="5916" width="20.5" style="80" customWidth="1"/>
    <col min="5917" max="6156" width="11.5" style="80"/>
    <col min="6157" max="6157" width="14.5" style="80" customWidth="1"/>
    <col min="6158" max="6158" width="22.1640625" style="80" customWidth="1"/>
    <col min="6159" max="6159" width="16.83203125" style="80" customWidth="1"/>
    <col min="6160" max="6160" width="22.6640625" style="80" customWidth="1"/>
    <col min="6161" max="6161" width="20.33203125" style="80" customWidth="1"/>
    <col min="6162" max="6162" width="22.5" style="80" customWidth="1"/>
    <col min="6163" max="6163" width="25.5" style="80" customWidth="1"/>
    <col min="6164" max="6164" width="10" style="80" customWidth="1"/>
    <col min="6165" max="6165" width="15.33203125" style="80" customWidth="1"/>
    <col min="6166" max="6170" width="0" style="80" hidden="1" customWidth="1"/>
    <col min="6171" max="6171" width="13.83203125" style="80" customWidth="1"/>
    <col min="6172" max="6172" width="20.5" style="80" customWidth="1"/>
    <col min="6173" max="6412" width="11.5" style="80"/>
    <col min="6413" max="6413" width="14.5" style="80" customWidth="1"/>
    <col min="6414" max="6414" width="22.1640625" style="80" customWidth="1"/>
    <col min="6415" max="6415" width="16.83203125" style="80" customWidth="1"/>
    <col min="6416" max="6416" width="22.6640625" style="80" customWidth="1"/>
    <col min="6417" max="6417" width="20.33203125" style="80" customWidth="1"/>
    <col min="6418" max="6418" width="22.5" style="80" customWidth="1"/>
    <col min="6419" max="6419" width="25.5" style="80" customWidth="1"/>
    <col min="6420" max="6420" width="10" style="80" customWidth="1"/>
    <col min="6421" max="6421" width="15.33203125" style="80" customWidth="1"/>
    <col min="6422" max="6426" width="0" style="80" hidden="1" customWidth="1"/>
    <col min="6427" max="6427" width="13.83203125" style="80" customWidth="1"/>
    <col min="6428" max="6428" width="20.5" style="80" customWidth="1"/>
    <col min="6429" max="6668" width="11.5" style="80"/>
    <col min="6669" max="6669" width="14.5" style="80" customWidth="1"/>
    <col min="6670" max="6670" width="22.1640625" style="80" customWidth="1"/>
    <col min="6671" max="6671" width="16.83203125" style="80" customWidth="1"/>
    <col min="6672" max="6672" width="22.6640625" style="80" customWidth="1"/>
    <col min="6673" max="6673" width="20.33203125" style="80" customWidth="1"/>
    <col min="6674" max="6674" width="22.5" style="80" customWidth="1"/>
    <col min="6675" max="6675" width="25.5" style="80" customWidth="1"/>
    <col min="6676" max="6676" width="10" style="80" customWidth="1"/>
    <col min="6677" max="6677" width="15.33203125" style="80" customWidth="1"/>
    <col min="6678" max="6682" width="0" style="80" hidden="1" customWidth="1"/>
    <col min="6683" max="6683" width="13.83203125" style="80" customWidth="1"/>
    <col min="6684" max="6684" width="20.5" style="80" customWidth="1"/>
    <col min="6685" max="6924" width="11.5" style="80"/>
    <col min="6925" max="6925" width="14.5" style="80" customWidth="1"/>
    <col min="6926" max="6926" width="22.1640625" style="80" customWidth="1"/>
    <col min="6927" max="6927" width="16.83203125" style="80" customWidth="1"/>
    <col min="6928" max="6928" width="22.6640625" style="80" customWidth="1"/>
    <col min="6929" max="6929" width="20.33203125" style="80" customWidth="1"/>
    <col min="6930" max="6930" width="22.5" style="80" customWidth="1"/>
    <col min="6931" max="6931" width="25.5" style="80" customWidth="1"/>
    <col min="6932" max="6932" width="10" style="80" customWidth="1"/>
    <col min="6933" max="6933" width="15.33203125" style="80" customWidth="1"/>
    <col min="6934" max="6938" width="0" style="80" hidden="1" customWidth="1"/>
    <col min="6939" max="6939" width="13.83203125" style="80" customWidth="1"/>
    <col min="6940" max="6940" width="20.5" style="80" customWidth="1"/>
    <col min="6941" max="7180" width="11.5" style="80"/>
    <col min="7181" max="7181" width="14.5" style="80" customWidth="1"/>
    <col min="7182" max="7182" width="22.1640625" style="80" customWidth="1"/>
    <col min="7183" max="7183" width="16.83203125" style="80" customWidth="1"/>
    <col min="7184" max="7184" width="22.6640625" style="80" customWidth="1"/>
    <col min="7185" max="7185" width="20.33203125" style="80" customWidth="1"/>
    <col min="7186" max="7186" width="22.5" style="80" customWidth="1"/>
    <col min="7187" max="7187" width="25.5" style="80" customWidth="1"/>
    <col min="7188" max="7188" width="10" style="80" customWidth="1"/>
    <col min="7189" max="7189" width="15.33203125" style="80" customWidth="1"/>
    <col min="7190" max="7194" width="0" style="80" hidden="1" customWidth="1"/>
    <col min="7195" max="7195" width="13.83203125" style="80" customWidth="1"/>
    <col min="7196" max="7196" width="20.5" style="80" customWidth="1"/>
    <col min="7197" max="7436" width="11.5" style="80"/>
    <col min="7437" max="7437" width="14.5" style="80" customWidth="1"/>
    <col min="7438" max="7438" width="22.1640625" style="80" customWidth="1"/>
    <col min="7439" max="7439" width="16.83203125" style="80" customWidth="1"/>
    <col min="7440" max="7440" width="22.6640625" style="80" customWidth="1"/>
    <col min="7441" max="7441" width="20.33203125" style="80" customWidth="1"/>
    <col min="7442" max="7442" width="22.5" style="80" customWidth="1"/>
    <col min="7443" max="7443" width="25.5" style="80" customWidth="1"/>
    <col min="7444" max="7444" width="10" style="80" customWidth="1"/>
    <col min="7445" max="7445" width="15.33203125" style="80" customWidth="1"/>
    <col min="7446" max="7450" width="0" style="80" hidden="1" customWidth="1"/>
    <col min="7451" max="7451" width="13.83203125" style="80" customWidth="1"/>
    <col min="7452" max="7452" width="20.5" style="80" customWidth="1"/>
    <col min="7453" max="7692" width="11.5" style="80"/>
    <col min="7693" max="7693" width="14.5" style="80" customWidth="1"/>
    <col min="7694" max="7694" width="22.1640625" style="80" customWidth="1"/>
    <col min="7695" max="7695" width="16.83203125" style="80" customWidth="1"/>
    <col min="7696" max="7696" width="22.6640625" style="80" customWidth="1"/>
    <col min="7697" max="7697" width="20.33203125" style="80" customWidth="1"/>
    <col min="7698" max="7698" width="22.5" style="80" customWidth="1"/>
    <col min="7699" max="7699" width="25.5" style="80" customWidth="1"/>
    <col min="7700" max="7700" width="10" style="80" customWidth="1"/>
    <col min="7701" max="7701" width="15.33203125" style="80" customWidth="1"/>
    <col min="7702" max="7706" width="0" style="80" hidden="1" customWidth="1"/>
    <col min="7707" max="7707" width="13.83203125" style="80" customWidth="1"/>
    <col min="7708" max="7708" width="20.5" style="80" customWidth="1"/>
    <col min="7709" max="7948" width="11.5" style="80"/>
    <col min="7949" max="7949" width="14.5" style="80" customWidth="1"/>
    <col min="7950" max="7950" width="22.1640625" style="80" customWidth="1"/>
    <col min="7951" max="7951" width="16.83203125" style="80" customWidth="1"/>
    <col min="7952" max="7952" width="22.6640625" style="80" customWidth="1"/>
    <col min="7953" max="7953" width="20.33203125" style="80" customWidth="1"/>
    <col min="7954" max="7954" width="22.5" style="80" customWidth="1"/>
    <col min="7955" max="7955" width="25.5" style="80" customWidth="1"/>
    <col min="7956" max="7956" width="10" style="80" customWidth="1"/>
    <col min="7957" max="7957" width="15.33203125" style="80" customWidth="1"/>
    <col min="7958" max="7962" width="0" style="80" hidden="1" customWidth="1"/>
    <col min="7963" max="7963" width="13.83203125" style="80" customWidth="1"/>
    <col min="7964" max="7964" width="20.5" style="80" customWidth="1"/>
    <col min="7965" max="8204" width="11.5" style="80"/>
    <col min="8205" max="8205" width="14.5" style="80" customWidth="1"/>
    <col min="8206" max="8206" width="22.1640625" style="80" customWidth="1"/>
    <col min="8207" max="8207" width="16.83203125" style="80" customWidth="1"/>
    <col min="8208" max="8208" width="22.6640625" style="80" customWidth="1"/>
    <col min="8209" max="8209" width="20.33203125" style="80" customWidth="1"/>
    <col min="8210" max="8210" width="22.5" style="80" customWidth="1"/>
    <col min="8211" max="8211" width="25.5" style="80" customWidth="1"/>
    <col min="8212" max="8212" width="10" style="80" customWidth="1"/>
    <col min="8213" max="8213" width="15.33203125" style="80" customWidth="1"/>
    <col min="8214" max="8218" width="0" style="80" hidden="1" customWidth="1"/>
    <col min="8219" max="8219" width="13.83203125" style="80" customWidth="1"/>
    <col min="8220" max="8220" width="20.5" style="80" customWidth="1"/>
    <col min="8221" max="8460" width="11.5" style="80"/>
    <col min="8461" max="8461" width="14.5" style="80" customWidth="1"/>
    <col min="8462" max="8462" width="22.1640625" style="80" customWidth="1"/>
    <col min="8463" max="8463" width="16.83203125" style="80" customWidth="1"/>
    <col min="8464" max="8464" width="22.6640625" style="80" customWidth="1"/>
    <col min="8465" max="8465" width="20.33203125" style="80" customWidth="1"/>
    <col min="8466" max="8466" width="22.5" style="80" customWidth="1"/>
    <col min="8467" max="8467" width="25.5" style="80" customWidth="1"/>
    <col min="8468" max="8468" width="10" style="80" customWidth="1"/>
    <col min="8469" max="8469" width="15.33203125" style="80" customWidth="1"/>
    <col min="8470" max="8474" width="0" style="80" hidden="1" customWidth="1"/>
    <col min="8475" max="8475" width="13.83203125" style="80" customWidth="1"/>
    <col min="8476" max="8476" width="20.5" style="80" customWidth="1"/>
    <col min="8477" max="8716" width="11.5" style="80"/>
    <col min="8717" max="8717" width="14.5" style="80" customWidth="1"/>
    <col min="8718" max="8718" width="22.1640625" style="80" customWidth="1"/>
    <col min="8719" max="8719" width="16.83203125" style="80" customWidth="1"/>
    <col min="8720" max="8720" width="22.6640625" style="80" customWidth="1"/>
    <col min="8721" max="8721" width="20.33203125" style="80" customWidth="1"/>
    <col min="8722" max="8722" width="22.5" style="80" customWidth="1"/>
    <col min="8723" max="8723" width="25.5" style="80" customWidth="1"/>
    <col min="8724" max="8724" width="10" style="80" customWidth="1"/>
    <col min="8725" max="8725" width="15.33203125" style="80" customWidth="1"/>
    <col min="8726" max="8730" width="0" style="80" hidden="1" customWidth="1"/>
    <col min="8731" max="8731" width="13.83203125" style="80" customWidth="1"/>
    <col min="8732" max="8732" width="20.5" style="80" customWidth="1"/>
    <col min="8733" max="8972" width="11.5" style="80"/>
    <col min="8973" max="8973" width="14.5" style="80" customWidth="1"/>
    <col min="8974" max="8974" width="22.1640625" style="80" customWidth="1"/>
    <col min="8975" max="8975" width="16.83203125" style="80" customWidth="1"/>
    <col min="8976" max="8976" width="22.6640625" style="80" customWidth="1"/>
    <col min="8977" max="8977" width="20.33203125" style="80" customWidth="1"/>
    <col min="8978" max="8978" width="22.5" style="80" customWidth="1"/>
    <col min="8979" max="8979" width="25.5" style="80" customWidth="1"/>
    <col min="8980" max="8980" width="10" style="80" customWidth="1"/>
    <col min="8981" max="8981" width="15.33203125" style="80" customWidth="1"/>
    <col min="8982" max="8986" width="0" style="80" hidden="1" customWidth="1"/>
    <col min="8987" max="8987" width="13.83203125" style="80" customWidth="1"/>
    <col min="8988" max="8988" width="20.5" style="80" customWidth="1"/>
    <col min="8989" max="9228" width="11.5" style="80"/>
    <col min="9229" max="9229" width="14.5" style="80" customWidth="1"/>
    <col min="9230" max="9230" width="22.1640625" style="80" customWidth="1"/>
    <col min="9231" max="9231" width="16.83203125" style="80" customWidth="1"/>
    <col min="9232" max="9232" width="22.6640625" style="80" customWidth="1"/>
    <col min="9233" max="9233" width="20.33203125" style="80" customWidth="1"/>
    <col min="9234" max="9234" width="22.5" style="80" customWidth="1"/>
    <col min="9235" max="9235" width="25.5" style="80" customWidth="1"/>
    <col min="9236" max="9236" width="10" style="80" customWidth="1"/>
    <col min="9237" max="9237" width="15.33203125" style="80" customWidth="1"/>
    <col min="9238" max="9242" width="0" style="80" hidden="1" customWidth="1"/>
    <col min="9243" max="9243" width="13.83203125" style="80" customWidth="1"/>
    <col min="9244" max="9244" width="20.5" style="80" customWidth="1"/>
    <col min="9245" max="9484" width="11.5" style="80"/>
    <col min="9485" max="9485" width="14.5" style="80" customWidth="1"/>
    <col min="9486" max="9486" width="22.1640625" style="80" customWidth="1"/>
    <col min="9487" max="9487" width="16.83203125" style="80" customWidth="1"/>
    <col min="9488" max="9488" width="22.6640625" style="80" customWidth="1"/>
    <col min="9489" max="9489" width="20.33203125" style="80" customWidth="1"/>
    <col min="9490" max="9490" width="22.5" style="80" customWidth="1"/>
    <col min="9491" max="9491" width="25.5" style="80" customWidth="1"/>
    <col min="9492" max="9492" width="10" style="80" customWidth="1"/>
    <col min="9493" max="9493" width="15.33203125" style="80" customWidth="1"/>
    <col min="9494" max="9498" width="0" style="80" hidden="1" customWidth="1"/>
    <col min="9499" max="9499" width="13.83203125" style="80" customWidth="1"/>
    <col min="9500" max="9500" width="20.5" style="80" customWidth="1"/>
    <col min="9501" max="9740" width="11.5" style="80"/>
    <col min="9741" max="9741" width="14.5" style="80" customWidth="1"/>
    <col min="9742" max="9742" width="22.1640625" style="80" customWidth="1"/>
    <col min="9743" max="9743" width="16.83203125" style="80" customWidth="1"/>
    <col min="9744" max="9744" width="22.6640625" style="80" customWidth="1"/>
    <col min="9745" max="9745" width="20.33203125" style="80" customWidth="1"/>
    <col min="9746" max="9746" width="22.5" style="80" customWidth="1"/>
    <col min="9747" max="9747" width="25.5" style="80" customWidth="1"/>
    <col min="9748" max="9748" width="10" style="80" customWidth="1"/>
    <col min="9749" max="9749" width="15.33203125" style="80" customWidth="1"/>
    <col min="9750" max="9754" width="0" style="80" hidden="1" customWidth="1"/>
    <col min="9755" max="9755" width="13.83203125" style="80" customWidth="1"/>
    <col min="9756" max="9756" width="20.5" style="80" customWidth="1"/>
    <col min="9757" max="9996" width="11.5" style="80"/>
    <col min="9997" max="9997" width="14.5" style="80" customWidth="1"/>
    <col min="9998" max="9998" width="22.1640625" style="80" customWidth="1"/>
    <col min="9999" max="9999" width="16.83203125" style="80" customWidth="1"/>
    <col min="10000" max="10000" width="22.6640625" style="80" customWidth="1"/>
    <col min="10001" max="10001" width="20.33203125" style="80" customWidth="1"/>
    <col min="10002" max="10002" width="22.5" style="80" customWidth="1"/>
    <col min="10003" max="10003" width="25.5" style="80" customWidth="1"/>
    <col min="10004" max="10004" width="10" style="80" customWidth="1"/>
    <col min="10005" max="10005" width="15.33203125" style="80" customWidth="1"/>
    <col min="10006" max="10010" width="0" style="80" hidden="1" customWidth="1"/>
    <col min="10011" max="10011" width="13.83203125" style="80" customWidth="1"/>
    <col min="10012" max="10012" width="20.5" style="80" customWidth="1"/>
    <col min="10013" max="10252" width="11.5" style="80"/>
    <col min="10253" max="10253" width="14.5" style="80" customWidth="1"/>
    <col min="10254" max="10254" width="22.1640625" style="80" customWidth="1"/>
    <col min="10255" max="10255" width="16.83203125" style="80" customWidth="1"/>
    <col min="10256" max="10256" width="22.6640625" style="80" customWidth="1"/>
    <col min="10257" max="10257" width="20.33203125" style="80" customWidth="1"/>
    <col min="10258" max="10258" width="22.5" style="80" customWidth="1"/>
    <col min="10259" max="10259" width="25.5" style="80" customWidth="1"/>
    <col min="10260" max="10260" width="10" style="80" customWidth="1"/>
    <col min="10261" max="10261" width="15.33203125" style="80" customWidth="1"/>
    <col min="10262" max="10266" width="0" style="80" hidden="1" customWidth="1"/>
    <col min="10267" max="10267" width="13.83203125" style="80" customWidth="1"/>
    <col min="10268" max="10268" width="20.5" style="80" customWidth="1"/>
    <col min="10269" max="10508" width="11.5" style="80"/>
    <col min="10509" max="10509" width="14.5" style="80" customWidth="1"/>
    <col min="10510" max="10510" width="22.1640625" style="80" customWidth="1"/>
    <col min="10511" max="10511" width="16.83203125" style="80" customWidth="1"/>
    <col min="10512" max="10512" width="22.6640625" style="80" customWidth="1"/>
    <col min="10513" max="10513" width="20.33203125" style="80" customWidth="1"/>
    <col min="10514" max="10514" width="22.5" style="80" customWidth="1"/>
    <col min="10515" max="10515" width="25.5" style="80" customWidth="1"/>
    <col min="10516" max="10516" width="10" style="80" customWidth="1"/>
    <col min="10517" max="10517" width="15.33203125" style="80" customWidth="1"/>
    <col min="10518" max="10522" width="0" style="80" hidden="1" customWidth="1"/>
    <col min="10523" max="10523" width="13.83203125" style="80" customWidth="1"/>
    <col min="10524" max="10524" width="20.5" style="80" customWidth="1"/>
    <col min="10525" max="10764" width="11.5" style="80"/>
    <col min="10765" max="10765" width="14.5" style="80" customWidth="1"/>
    <col min="10766" max="10766" width="22.1640625" style="80" customWidth="1"/>
    <col min="10767" max="10767" width="16.83203125" style="80" customWidth="1"/>
    <col min="10768" max="10768" width="22.6640625" style="80" customWidth="1"/>
    <col min="10769" max="10769" width="20.33203125" style="80" customWidth="1"/>
    <col min="10770" max="10770" width="22.5" style="80" customWidth="1"/>
    <col min="10771" max="10771" width="25.5" style="80" customWidth="1"/>
    <col min="10772" max="10772" width="10" style="80" customWidth="1"/>
    <col min="10773" max="10773" width="15.33203125" style="80" customWidth="1"/>
    <col min="10774" max="10778" width="0" style="80" hidden="1" customWidth="1"/>
    <col min="10779" max="10779" width="13.83203125" style="80" customWidth="1"/>
    <col min="10780" max="10780" width="20.5" style="80" customWidth="1"/>
    <col min="10781" max="11020" width="11.5" style="80"/>
    <col min="11021" max="11021" width="14.5" style="80" customWidth="1"/>
    <col min="11022" max="11022" width="22.1640625" style="80" customWidth="1"/>
    <col min="11023" max="11023" width="16.83203125" style="80" customWidth="1"/>
    <col min="11024" max="11024" width="22.6640625" style="80" customWidth="1"/>
    <col min="11025" max="11025" width="20.33203125" style="80" customWidth="1"/>
    <col min="11026" max="11026" width="22.5" style="80" customWidth="1"/>
    <col min="11027" max="11027" width="25.5" style="80" customWidth="1"/>
    <col min="11028" max="11028" width="10" style="80" customWidth="1"/>
    <col min="11029" max="11029" width="15.33203125" style="80" customWidth="1"/>
    <col min="11030" max="11034" width="0" style="80" hidden="1" customWidth="1"/>
    <col min="11035" max="11035" width="13.83203125" style="80" customWidth="1"/>
    <col min="11036" max="11036" width="20.5" style="80" customWidth="1"/>
    <col min="11037" max="11276" width="11.5" style="80"/>
    <col min="11277" max="11277" width="14.5" style="80" customWidth="1"/>
    <col min="11278" max="11278" width="22.1640625" style="80" customWidth="1"/>
    <col min="11279" max="11279" width="16.83203125" style="80" customWidth="1"/>
    <col min="11280" max="11280" width="22.6640625" style="80" customWidth="1"/>
    <col min="11281" max="11281" width="20.33203125" style="80" customWidth="1"/>
    <col min="11282" max="11282" width="22.5" style="80" customWidth="1"/>
    <col min="11283" max="11283" width="25.5" style="80" customWidth="1"/>
    <col min="11284" max="11284" width="10" style="80" customWidth="1"/>
    <col min="11285" max="11285" width="15.33203125" style="80" customWidth="1"/>
    <col min="11286" max="11290" width="0" style="80" hidden="1" customWidth="1"/>
    <col min="11291" max="11291" width="13.83203125" style="80" customWidth="1"/>
    <col min="11292" max="11292" width="20.5" style="80" customWidth="1"/>
    <col min="11293" max="11532" width="11.5" style="80"/>
    <col min="11533" max="11533" width="14.5" style="80" customWidth="1"/>
    <col min="11534" max="11534" width="22.1640625" style="80" customWidth="1"/>
    <col min="11535" max="11535" width="16.83203125" style="80" customWidth="1"/>
    <col min="11536" max="11536" width="22.6640625" style="80" customWidth="1"/>
    <col min="11537" max="11537" width="20.33203125" style="80" customWidth="1"/>
    <col min="11538" max="11538" width="22.5" style="80" customWidth="1"/>
    <col min="11539" max="11539" width="25.5" style="80" customWidth="1"/>
    <col min="11540" max="11540" width="10" style="80" customWidth="1"/>
    <col min="11541" max="11541" width="15.33203125" style="80" customWidth="1"/>
    <col min="11542" max="11546" width="0" style="80" hidden="1" customWidth="1"/>
    <col min="11547" max="11547" width="13.83203125" style="80" customWidth="1"/>
    <col min="11548" max="11548" width="20.5" style="80" customWidth="1"/>
    <col min="11549" max="11788" width="11.5" style="80"/>
    <col min="11789" max="11789" width="14.5" style="80" customWidth="1"/>
    <col min="11790" max="11790" width="22.1640625" style="80" customWidth="1"/>
    <col min="11791" max="11791" width="16.83203125" style="80" customWidth="1"/>
    <col min="11792" max="11792" width="22.6640625" style="80" customWidth="1"/>
    <col min="11793" max="11793" width="20.33203125" style="80" customWidth="1"/>
    <col min="11794" max="11794" width="22.5" style="80" customWidth="1"/>
    <col min="11795" max="11795" width="25.5" style="80" customWidth="1"/>
    <col min="11796" max="11796" width="10" style="80" customWidth="1"/>
    <col min="11797" max="11797" width="15.33203125" style="80" customWidth="1"/>
    <col min="11798" max="11802" width="0" style="80" hidden="1" customWidth="1"/>
    <col min="11803" max="11803" width="13.83203125" style="80" customWidth="1"/>
    <col min="11804" max="11804" width="20.5" style="80" customWidth="1"/>
    <col min="11805" max="12044" width="11.5" style="80"/>
    <col min="12045" max="12045" width="14.5" style="80" customWidth="1"/>
    <col min="12046" max="12046" width="22.1640625" style="80" customWidth="1"/>
    <col min="12047" max="12047" width="16.83203125" style="80" customWidth="1"/>
    <col min="12048" max="12048" width="22.6640625" style="80" customWidth="1"/>
    <col min="12049" max="12049" width="20.33203125" style="80" customWidth="1"/>
    <col min="12050" max="12050" width="22.5" style="80" customWidth="1"/>
    <col min="12051" max="12051" width="25.5" style="80" customWidth="1"/>
    <col min="12052" max="12052" width="10" style="80" customWidth="1"/>
    <col min="12053" max="12053" width="15.33203125" style="80" customWidth="1"/>
    <col min="12054" max="12058" width="0" style="80" hidden="1" customWidth="1"/>
    <col min="12059" max="12059" width="13.83203125" style="80" customWidth="1"/>
    <col min="12060" max="12060" width="20.5" style="80" customWidth="1"/>
    <col min="12061" max="12300" width="11.5" style="80"/>
    <col min="12301" max="12301" width="14.5" style="80" customWidth="1"/>
    <col min="12302" max="12302" width="22.1640625" style="80" customWidth="1"/>
    <col min="12303" max="12303" width="16.83203125" style="80" customWidth="1"/>
    <col min="12304" max="12304" width="22.6640625" style="80" customWidth="1"/>
    <col min="12305" max="12305" width="20.33203125" style="80" customWidth="1"/>
    <col min="12306" max="12306" width="22.5" style="80" customWidth="1"/>
    <col min="12307" max="12307" width="25.5" style="80" customWidth="1"/>
    <col min="12308" max="12308" width="10" style="80" customWidth="1"/>
    <col min="12309" max="12309" width="15.33203125" style="80" customWidth="1"/>
    <col min="12310" max="12314" width="0" style="80" hidden="1" customWidth="1"/>
    <col min="12315" max="12315" width="13.83203125" style="80" customWidth="1"/>
    <col min="12316" max="12316" width="20.5" style="80" customWidth="1"/>
    <col min="12317" max="12556" width="11.5" style="80"/>
    <col min="12557" max="12557" width="14.5" style="80" customWidth="1"/>
    <col min="12558" max="12558" width="22.1640625" style="80" customWidth="1"/>
    <col min="12559" max="12559" width="16.83203125" style="80" customWidth="1"/>
    <col min="12560" max="12560" width="22.6640625" style="80" customWidth="1"/>
    <col min="12561" max="12561" width="20.33203125" style="80" customWidth="1"/>
    <col min="12562" max="12562" width="22.5" style="80" customWidth="1"/>
    <col min="12563" max="12563" width="25.5" style="80" customWidth="1"/>
    <col min="12564" max="12564" width="10" style="80" customWidth="1"/>
    <col min="12565" max="12565" width="15.33203125" style="80" customWidth="1"/>
    <col min="12566" max="12570" width="0" style="80" hidden="1" customWidth="1"/>
    <col min="12571" max="12571" width="13.83203125" style="80" customWidth="1"/>
    <col min="12572" max="12572" width="20.5" style="80" customWidth="1"/>
    <col min="12573" max="12812" width="11.5" style="80"/>
    <col min="12813" max="12813" width="14.5" style="80" customWidth="1"/>
    <col min="12814" max="12814" width="22.1640625" style="80" customWidth="1"/>
    <col min="12815" max="12815" width="16.83203125" style="80" customWidth="1"/>
    <col min="12816" max="12816" width="22.6640625" style="80" customWidth="1"/>
    <col min="12817" max="12817" width="20.33203125" style="80" customWidth="1"/>
    <col min="12818" max="12818" width="22.5" style="80" customWidth="1"/>
    <col min="12819" max="12819" width="25.5" style="80" customWidth="1"/>
    <col min="12820" max="12820" width="10" style="80" customWidth="1"/>
    <col min="12821" max="12821" width="15.33203125" style="80" customWidth="1"/>
    <col min="12822" max="12826" width="0" style="80" hidden="1" customWidth="1"/>
    <col min="12827" max="12827" width="13.83203125" style="80" customWidth="1"/>
    <col min="12828" max="12828" width="20.5" style="80" customWidth="1"/>
    <col min="12829" max="13068" width="11.5" style="80"/>
    <col min="13069" max="13069" width="14.5" style="80" customWidth="1"/>
    <col min="13070" max="13070" width="22.1640625" style="80" customWidth="1"/>
    <col min="13071" max="13071" width="16.83203125" style="80" customWidth="1"/>
    <col min="13072" max="13072" width="22.6640625" style="80" customWidth="1"/>
    <col min="13073" max="13073" width="20.33203125" style="80" customWidth="1"/>
    <col min="13074" max="13074" width="22.5" style="80" customWidth="1"/>
    <col min="13075" max="13075" width="25.5" style="80" customWidth="1"/>
    <col min="13076" max="13076" width="10" style="80" customWidth="1"/>
    <col min="13077" max="13077" width="15.33203125" style="80" customWidth="1"/>
    <col min="13078" max="13082" width="0" style="80" hidden="1" customWidth="1"/>
    <col min="13083" max="13083" width="13.83203125" style="80" customWidth="1"/>
    <col min="13084" max="13084" width="20.5" style="80" customWidth="1"/>
    <col min="13085" max="13324" width="11.5" style="80"/>
    <col min="13325" max="13325" width="14.5" style="80" customWidth="1"/>
    <col min="13326" max="13326" width="22.1640625" style="80" customWidth="1"/>
    <col min="13327" max="13327" width="16.83203125" style="80" customWidth="1"/>
    <col min="13328" max="13328" width="22.6640625" style="80" customWidth="1"/>
    <col min="13329" max="13329" width="20.33203125" style="80" customWidth="1"/>
    <col min="13330" max="13330" width="22.5" style="80" customWidth="1"/>
    <col min="13331" max="13331" width="25.5" style="80" customWidth="1"/>
    <col min="13332" max="13332" width="10" style="80" customWidth="1"/>
    <col min="13333" max="13333" width="15.33203125" style="80" customWidth="1"/>
    <col min="13334" max="13338" width="0" style="80" hidden="1" customWidth="1"/>
    <col min="13339" max="13339" width="13.83203125" style="80" customWidth="1"/>
    <col min="13340" max="13340" width="20.5" style="80" customWidth="1"/>
    <col min="13341" max="13580" width="11.5" style="80"/>
    <col min="13581" max="13581" width="14.5" style="80" customWidth="1"/>
    <col min="13582" max="13582" width="22.1640625" style="80" customWidth="1"/>
    <col min="13583" max="13583" width="16.83203125" style="80" customWidth="1"/>
    <col min="13584" max="13584" width="22.6640625" style="80" customWidth="1"/>
    <col min="13585" max="13585" width="20.33203125" style="80" customWidth="1"/>
    <col min="13586" max="13586" width="22.5" style="80" customWidth="1"/>
    <col min="13587" max="13587" width="25.5" style="80" customWidth="1"/>
    <col min="13588" max="13588" width="10" style="80" customWidth="1"/>
    <col min="13589" max="13589" width="15.33203125" style="80" customWidth="1"/>
    <col min="13590" max="13594" width="0" style="80" hidden="1" customWidth="1"/>
    <col min="13595" max="13595" width="13.83203125" style="80" customWidth="1"/>
    <col min="13596" max="13596" width="20.5" style="80" customWidth="1"/>
    <col min="13597" max="13836" width="11.5" style="80"/>
    <col min="13837" max="13837" width="14.5" style="80" customWidth="1"/>
    <col min="13838" max="13838" width="22.1640625" style="80" customWidth="1"/>
    <col min="13839" max="13839" width="16.83203125" style="80" customWidth="1"/>
    <col min="13840" max="13840" width="22.6640625" style="80" customWidth="1"/>
    <col min="13841" max="13841" width="20.33203125" style="80" customWidth="1"/>
    <col min="13842" max="13842" width="22.5" style="80" customWidth="1"/>
    <col min="13843" max="13843" width="25.5" style="80" customWidth="1"/>
    <col min="13844" max="13844" width="10" style="80" customWidth="1"/>
    <col min="13845" max="13845" width="15.33203125" style="80" customWidth="1"/>
    <col min="13846" max="13850" width="0" style="80" hidden="1" customWidth="1"/>
    <col min="13851" max="13851" width="13.83203125" style="80" customWidth="1"/>
    <col min="13852" max="13852" width="20.5" style="80" customWidth="1"/>
    <col min="13853" max="14092" width="11.5" style="80"/>
    <col min="14093" max="14093" width="14.5" style="80" customWidth="1"/>
    <col min="14094" max="14094" width="22.1640625" style="80" customWidth="1"/>
    <col min="14095" max="14095" width="16.83203125" style="80" customWidth="1"/>
    <col min="14096" max="14096" width="22.6640625" style="80" customWidth="1"/>
    <col min="14097" max="14097" width="20.33203125" style="80" customWidth="1"/>
    <col min="14098" max="14098" width="22.5" style="80" customWidth="1"/>
    <col min="14099" max="14099" width="25.5" style="80" customWidth="1"/>
    <col min="14100" max="14100" width="10" style="80" customWidth="1"/>
    <col min="14101" max="14101" width="15.33203125" style="80" customWidth="1"/>
    <col min="14102" max="14106" width="0" style="80" hidden="1" customWidth="1"/>
    <col min="14107" max="14107" width="13.83203125" style="80" customWidth="1"/>
    <col min="14108" max="14108" width="20.5" style="80" customWidth="1"/>
    <col min="14109" max="14348" width="11.5" style="80"/>
    <col min="14349" max="14349" width="14.5" style="80" customWidth="1"/>
    <col min="14350" max="14350" width="22.1640625" style="80" customWidth="1"/>
    <col min="14351" max="14351" width="16.83203125" style="80" customWidth="1"/>
    <col min="14352" max="14352" width="22.6640625" style="80" customWidth="1"/>
    <col min="14353" max="14353" width="20.33203125" style="80" customWidth="1"/>
    <col min="14354" max="14354" width="22.5" style="80" customWidth="1"/>
    <col min="14355" max="14355" width="25.5" style="80" customWidth="1"/>
    <col min="14356" max="14356" width="10" style="80" customWidth="1"/>
    <col min="14357" max="14357" width="15.33203125" style="80" customWidth="1"/>
    <col min="14358" max="14362" width="0" style="80" hidden="1" customWidth="1"/>
    <col min="14363" max="14363" width="13.83203125" style="80" customWidth="1"/>
    <col min="14364" max="14364" width="20.5" style="80" customWidth="1"/>
    <col min="14365" max="14604" width="11.5" style="80"/>
    <col min="14605" max="14605" width="14.5" style="80" customWidth="1"/>
    <col min="14606" max="14606" width="22.1640625" style="80" customWidth="1"/>
    <col min="14607" max="14607" width="16.83203125" style="80" customWidth="1"/>
    <col min="14608" max="14608" width="22.6640625" style="80" customWidth="1"/>
    <col min="14609" max="14609" width="20.33203125" style="80" customWidth="1"/>
    <col min="14610" max="14610" width="22.5" style="80" customWidth="1"/>
    <col min="14611" max="14611" width="25.5" style="80" customWidth="1"/>
    <col min="14612" max="14612" width="10" style="80" customWidth="1"/>
    <col min="14613" max="14613" width="15.33203125" style="80" customWidth="1"/>
    <col min="14614" max="14618" width="0" style="80" hidden="1" customWidth="1"/>
    <col min="14619" max="14619" width="13.83203125" style="80" customWidth="1"/>
    <col min="14620" max="14620" width="20.5" style="80" customWidth="1"/>
    <col min="14621" max="14860" width="11.5" style="80"/>
    <col min="14861" max="14861" width="14.5" style="80" customWidth="1"/>
    <col min="14862" max="14862" width="22.1640625" style="80" customWidth="1"/>
    <col min="14863" max="14863" width="16.83203125" style="80" customWidth="1"/>
    <col min="14864" max="14864" width="22.6640625" style="80" customWidth="1"/>
    <col min="14865" max="14865" width="20.33203125" style="80" customWidth="1"/>
    <col min="14866" max="14866" width="22.5" style="80" customWidth="1"/>
    <col min="14867" max="14867" width="25.5" style="80" customWidth="1"/>
    <col min="14868" max="14868" width="10" style="80" customWidth="1"/>
    <col min="14869" max="14869" width="15.33203125" style="80" customWidth="1"/>
    <col min="14870" max="14874" width="0" style="80" hidden="1" customWidth="1"/>
    <col min="14875" max="14875" width="13.83203125" style="80" customWidth="1"/>
    <col min="14876" max="14876" width="20.5" style="80" customWidth="1"/>
    <col min="14877" max="15116" width="11.5" style="80"/>
    <col min="15117" max="15117" width="14.5" style="80" customWidth="1"/>
    <col min="15118" max="15118" width="22.1640625" style="80" customWidth="1"/>
    <col min="15119" max="15119" width="16.83203125" style="80" customWidth="1"/>
    <col min="15120" max="15120" width="22.6640625" style="80" customWidth="1"/>
    <col min="15121" max="15121" width="20.33203125" style="80" customWidth="1"/>
    <col min="15122" max="15122" width="22.5" style="80" customWidth="1"/>
    <col min="15123" max="15123" width="25.5" style="80" customWidth="1"/>
    <col min="15124" max="15124" width="10" style="80" customWidth="1"/>
    <col min="15125" max="15125" width="15.33203125" style="80" customWidth="1"/>
    <col min="15126" max="15130" width="0" style="80" hidden="1" customWidth="1"/>
    <col min="15131" max="15131" width="13.83203125" style="80" customWidth="1"/>
    <col min="15132" max="15132" width="20.5" style="80" customWidth="1"/>
    <col min="15133" max="16384" width="11.5" style="80"/>
  </cols>
  <sheetData>
    <row r="1" spans="1:17" s="2" customFormat="1" ht="21.75" customHeight="1" x14ac:dyDescent="0.2">
      <c r="A1" s="442"/>
      <c r="B1" s="452"/>
      <c r="C1" s="453"/>
      <c r="D1" s="467" t="s">
        <v>191</v>
      </c>
      <c r="E1" s="468"/>
      <c r="F1" s="468"/>
      <c r="G1" s="468"/>
      <c r="H1" s="468"/>
      <c r="I1" s="468"/>
      <c r="J1" s="468"/>
      <c r="K1" s="468"/>
      <c r="L1" s="468"/>
      <c r="M1" s="469"/>
      <c r="N1" s="458" t="s">
        <v>0</v>
      </c>
      <c r="O1" s="459"/>
    </row>
    <row r="2" spans="1:17" s="2" customFormat="1" ht="21.75" customHeight="1" x14ac:dyDescent="0.2">
      <c r="A2" s="442"/>
      <c r="B2" s="454"/>
      <c r="C2" s="455"/>
      <c r="D2" s="470"/>
      <c r="E2" s="471"/>
      <c r="F2" s="471"/>
      <c r="G2" s="471"/>
      <c r="H2" s="471"/>
      <c r="I2" s="471"/>
      <c r="J2" s="471"/>
      <c r="K2" s="471"/>
      <c r="L2" s="471"/>
      <c r="M2" s="472"/>
      <c r="N2" s="463" t="s">
        <v>101</v>
      </c>
      <c r="O2" s="464"/>
    </row>
    <row r="3" spans="1:17" s="2" customFormat="1" ht="21.75" customHeight="1" x14ac:dyDescent="0.2">
      <c r="A3" s="442"/>
      <c r="B3" s="454"/>
      <c r="C3" s="455"/>
      <c r="D3" s="470"/>
      <c r="E3" s="471"/>
      <c r="F3" s="471"/>
      <c r="G3" s="471"/>
      <c r="H3" s="471"/>
      <c r="I3" s="471"/>
      <c r="J3" s="471"/>
      <c r="K3" s="471"/>
      <c r="L3" s="471"/>
      <c r="M3" s="472"/>
      <c r="N3" s="463" t="s">
        <v>102</v>
      </c>
      <c r="O3" s="464"/>
    </row>
    <row r="4" spans="1:17" s="2" customFormat="1" ht="21.75" customHeight="1" thickBot="1" x14ac:dyDescent="0.25">
      <c r="A4" s="442"/>
      <c r="B4" s="456"/>
      <c r="C4" s="457"/>
      <c r="D4" s="473"/>
      <c r="E4" s="474"/>
      <c r="F4" s="474"/>
      <c r="G4" s="474"/>
      <c r="H4" s="474"/>
      <c r="I4" s="474"/>
      <c r="J4" s="474"/>
      <c r="K4" s="474"/>
      <c r="L4" s="474"/>
      <c r="M4" s="475"/>
      <c r="N4" s="465" t="s">
        <v>1</v>
      </c>
      <c r="O4" s="466"/>
    </row>
    <row r="5" spans="1:17" s="2" customFormat="1" ht="28.5" customHeight="1" thickBot="1" x14ac:dyDescent="0.25">
      <c r="A5" s="442"/>
      <c r="B5" s="447" t="s">
        <v>738</v>
      </c>
      <c r="C5" s="448"/>
      <c r="D5" s="448"/>
      <c r="E5" s="448"/>
      <c r="F5" s="448"/>
      <c r="G5" s="448"/>
      <c r="H5" s="448"/>
      <c r="I5" s="448"/>
      <c r="J5" s="448"/>
      <c r="K5" s="448"/>
      <c r="L5" s="448"/>
      <c r="M5" s="448"/>
      <c r="N5" s="448"/>
      <c r="O5" s="449"/>
    </row>
    <row r="6" spans="1:17" s="2" customFormat="1" ht="15" customHeight="1" thickBot="1" x14ac:dyDescent="0.25">
      <c r="A6" s="442"/>
      <c r="B6" s="447" t="s">
        <v>736</v>
      </c>
      <c r="C6" s="448"/>
      <c r="D6" s="448"/>
      <c r="E6" s="448"/>
      <c r="F6" s="448"/>
      <c r="G6" s="448"/>
      <c r="H6" s="448"/>
      <c r="I6" s="448"/>
      <c r="J6" s="448"/>
      <c r="K6" s="448"/>
      <c r="L6" s="448"/>
      <c r="M6" s="448"/>
      <c r="N6" s="448"/>
      <c r="O6" s="449"/>
    </row>
    <row r="7" spans="1:17" s="2" customFormat="1" ht="13.5" customHeight="1" thickBot="1" x14ac:dyDescent="0.25">
      <c r="A7" s="442"/>
      <c r="B7" s="460" t="s">
        <v>737</v>
      </c>
      <c r="C7" s="461"/>
      <c r="D7" s="461"/>
      <c r="E7" s="461"/>
      <c r="F7" s="461"/>
      <c r="G7" s="461"/>
      <c r="H7" s="461"/>
      <c r="I7" s="461"/>
      <c r="J7" s="461"/>
      <c r="K7" s="461"/>
      <c r="L7" s="461"/>
      <c r="M7" s="461"/>
      <c r="N7" s="461"/>
      <c r="O7" s="462"/>
    </row>
    <row r="8" spans="1:17" s="2" customFormat="1" ht="13.5" customHeight="1" thickBot="1" x14ac:dyDescent="0.25">
      <c r="A8" s="442"/>
      <c r="B8" s="443" t="s">
        <v>204</v>
      </c>
      <c r="C8" s="445" t="s">
        <v>2</v>
      </c>
      <c r="D8" s="445" t="s">
        <v>21</v>
      </c>
      <c r="E8" s="445" t="s">
        <v>3</v>
      </c>
      <c r="F8" s="445" t="s">
        <v>9</v>
      </c>
      <c r="G8" s="445" t="s">
        <v>315</v>
      </c>
      <c r="H8" s="489" t="s">
        <v>699</v>
      </c>
      <c r="I8" s="490"/>
      <c r="J8" s="490"/>
      <c r="K8" s="491"/>
      <c r="L8" s="485" t="s">
        <v>7</v>
      </c>
      <c r="M8" s="483" t="s">
        <v>8</v>
      </c>
      <c r="N8" s="450" t="s">
        <v>6</v>
      </c>
      <c r="O8" s="450" t="s">
        <v>528</v>
      </c>
      <c r="P8" s="406"/>
      <c r="Q8" s="407"/>
    </row>
    <row r="9" spans="1:17" ht="19.5" customHeight="1" thickBot="1" x14ac:dyDescent="0.25">
      <c r="B9" s="444"/>
      <c r="C9" s="446"/>
      <c r="D9" s="446"/>
      <c r="E9" s="446"/>
      <c r="F9" s="446"/>
      <c r="G9" s="446"/>
      <c r="H9" s="360" t="s">
        <v>695</v>
      </c>
      <c r="I9" s="360" t="s">
        <v>696</v>
      </c>
      <c r="J9" s="360" t="s">
        <v>697</v>
      </c>
      <c r="K9" s="360" t="s">
        <v>698</v>
      </c>
      <c r="L9" s="486"/>
      <c r="M9" s="484"/>
      <c r="N9" s="451"/>
      <c r="O9" s="451"/>
      <c r="P9" s="408"/>
      <c r="Q9" s="409"/>
    </row>
    <row r="10" spans="1:17" ht="67" customHeight="1" x14ac:dyDescent="0.2">
      <c r="B10" s="478" t="s">
        <v>255</v>
      </c>
      <c r="C10" s="481" t="s">
        <v>245</v>
      </c>
      <c r="D10" s="77" t="s">
        <v>22</v>
      </c>
      <c r="E10" s="118" t="s">
        <v>425</v>
      </c>
      <c r="F10" s="335" t="s">
        <v>242</v>
      </c>
      <c r="G10" s="39">
        <v>1</v>
      </c>
      <c r="H10" s="296">
        <f>1/1</f>
        <v>1</v>
      </c>
      <c r="I10" s="296">
        <f>1/1</f>
        <v>1</v>
      </c>
      <c r="J10" s="296">
        <f>1/1</f>
        <v>1</v>
      </c>
      <c r="K10" s="296">
        <f>1/1</f>
        <v>1</v>
      </c>
      <c r="L10" s="62">
        <v>44562</v>
      </c>
      <c r="M10" s="62">
        <v>44926</v>
      </c>
      <c r="N10" s="327" t="s">
        <v>160</v>
      </c>
      <c r="O10" s="147"/>
    </row>
    <row r="11" spans="1:17" ht="29" customHeight="1" x14ac:dyDescent="0.2">
      <c r="B11" s="479"/>
      <c r="C11" s="482"/>
      <c r="D11" s="487" t="s">
        <v>337</v>
      </c>
      <c r="E11" s="487" t="s">
        <v>426</v>
      </c>
      <c r="F11" s="68" t="s">
        <v>364</v>
      </c>
      <c r="G11" s="83">
        <v>1</v>
      </c>
      <c r="H11" s="210">
        <f t="shared" ref="H11:H12" si="0">1/1</f>
        <v>1</v>
      </c>
      <c r="I11" s="210">
        <f>1/1</f>
        <v>1</v>
      </c>
      <c r="J11" s="210">
        <f>1/1</f>
        <v>1</v>
      </c>
      <c r="K11" s="38">
        <v>1</v>
      </c>
      <c r="L11" s="45">
        <v>44562</v>
      </c>
      <c r="M11" s="45">
        <v>44926</v>
      </c>
      <c r="N11" s="263" t="s">
        <v>365</v>
      </c>
      <c r="O11" s="133"/>
    </row>
    <row r="12" spans="1:17" ht="43" customHeight="1" x14ac:dyDescent="0.2">
      <c r="B12" s="479"/>
      <c r="C12" s="482"/>
      <c r="D12" s="487"/>
      <c r="E12" s="487"/>
      <c r="F12" s="68" t="s">
        <v>357</v>
      </c>
      <c r="G12" s="83">
        <v>1</v>
      </c>
      <c r="H12" s="210">
        <f t="shared" si="0"/>
        <v>1</v>
      </c>
      <c r="I12" s="210">
        <f>1/1</f>
        <v>1</v>
      </c>
      <c r="J12" s="210">
        <f>1/1</f>
        <v>1</v>
      </c>
      <c r="K12" s="210">
        <f t="shared" ref="K12" si="1">1/1</f>
        <v>1</v>
      </c>
      <c r="L12" s="45">
        <v>44562</v>
      </c>
      <c r="M12" s="45">
        <v>44926</v>
      </c>
      <c r="N12" s="263" t="s">
        <v>161</v>
      </c>
      <c r="O12" s="133"/>
    </row>
    <row r="13" spans="1:17" ht="35" customHeight="1" x14ac:dyDescent="0.2">
      <c r="B13" s="479"/>
      <c r="C13" s="482"/>
      <c r="D13" s="487"/>
      <c r="E13" s="487"/>
      <c r="F13" s="68" t="s">
        <v>619</v>
      </c>
      <c r="G13" s="83">
        <v>3</v>
      </c>
      <c r="H13" s="83" t="s">
        <v>700</v>
      </c>
      <c r="I13" s="210">
        <f>1/3</f>
        <v>0.33333333333333331</v>
      </c>
      <c r="J13" s="210">
        <f>2/3</f>
        <v>0.66666666666666663</v>
      </c>
      <c r="K13" s="210">
        <f>3/3</f>
        <v>1</v>
      </c>
      <c r="L13" s="45">
        <v>44562</v>
      </c>
      <c r="M13" s="45">
        <v>44926</v>
      </c>
      <c r="N13" s="263" t="s">
        <v>161</v>
      </c>
      <c r="O13" s="133"/>
    </row>
    <row r="14" spans="1:17" ht="40" customHeight="1" x14ac:dyDescent="0.2">
      <c r="B14" s="479"/>
      <c r="C14" s="482"/>
      <c r="D14" s="487" t="s">
        <v>22</v>
      </c>
      <c r="E14" s="49" t="s">
        <v>427</v>
      </c>
      <c r="F14" s="68" t="s">
        <v>243</v>
      </c>
      <c r="G14" s="27">
        <v>4</v>
      </c>
      <c r="H14" s="210">
        <f>1/4</f>
        <v>0.25</v>
      </c>
      <c r="I14" s="210">
        <f>2/4</f>
        <v>0.5</v>
      </c>
      <c r="J14" s="210">
        <f>3/4</f>
        <v>0.75</v>
      </c>
      <c r="K14" s="210">
        <f>4/4</f>
        <v>1</v>
      </c>
      <c r="L14" s="45">
        <v>44562</v>
      </c>
      <c r="M14" s="45">
        <v>44926</v>
      </c>
      <c r="N14" s="263" t="s">
        <v>82</v>
      </c>
      <c r="O14" s="133"/>
    </row>
    <row r="15" spans="1:17" ht="48" customHeight="1" x14ac:dyDescent="0.2">
      <c r="B15" s="479"/>
      <c r="C15" s="482"/>
      <c r="D15" s="487"/>
      <c r="E15" s="66" t="s">
        <v>428</v>
      </c>
      <c r="F15" s="68" t="s">
        <v>244</v>
      </c>
      <c r="G15" s="27">
        <v>1</v>
      </c>
      <c r="H15" s="83" t="s">
        <v>700</v>
      </c>
      <c r="I15" s="210">
        <f>1/1</f>
        <v>1</v>
      </c>
      <c r="J15" s="210">
        <f>1/1</f>
        <v>1</v>
      </c>
      <c r="K15" s="210">
        <f>1/1</f>
        <v>1</v>
      </c>
      <c r="L15" s="45">
        <v>44562</v>
      </c>
      <c r="M15" s="45">
        <v>44926</v>
      </c>
      <c r="N15" s="263" t="s">
        <v>45</v>
      </c>
      <c r="O15" s="133"/>
    </row>
    <row r="16" spans="1:17" ht="41" customHeight="1" x14ac:dyDescent="0.2">
      <c r="B16" s="479"/>
      <c r="C16" s="482"/>
      <c r="D16" s="487"/>
      <c r="E16" s="66" t="s">
        <v>429</v>
      </c>
      <c r="F16" s="68" t="s">
        <v>50</v>
      </c>
      <c r="G16" s="83">
        <v>1</v>
      </c>
      <c r="H16" s="83" t="s">
        <v>700</v>
      </c>
      <c r="I16" s="266" t="s">
        <v>700</v>
      </c>
      <c r="J16" s="83" t="s">
        <v>700</v>
      </c>
      <c r="K16" s="83" t="s">
        <v>700</v>
      </c>
      <c r="L16" s="45">
        <v>44562</v>
      </c>
      <c r="M16" s="45">
        <v>44926</v>
      </c>
      <c r="N16" s="263" t="s">
        <v>45</v>
      </c>
      <c r="O16" s="133"/>
    </row>
    <row r="17" spans="2:15" ht="37" customHeight="1" x14ac:dyDescent="0.2">
      <c r="B17" s="479"/>
      <c r="C17" s="482"/>
      <c r="D17" s="487"/>
      <c r="E17" s="488" t="s">
        <v>430</v>
      </c>
      <c r="F17" s="68" t="s">
        <v>347</v>
      </c>
      <c r="G17" s="328">
        <v>3</v>
      </c>
      <c r="H17" s="83" t="s">
        <v>700</v>
      </c>
      <c r="I17" s="210">
        <f>1/3</f>
        <v>0.33333333333333331</v>
      </c>
      <c r="J17" s="328" t="s">
        <v>712</v>
      </c>
      <c r="K17" s="210">
        <f>2/3</f>
        <v>0.66666666666666663</v>
      </c>
      <c r="L17" s="45"/>
      <c r="M17" s="45"/>
      <c r="N17" s="263"/>
      <c r="O17" s="133"/>
    </row>
    <row r="18" spans="2:15" ht="105" customHeight="1" x14ac:dyDescent="0.2">
      <c r="B18" s="479"/>
      <c r="C18" s="482"/>
      <c r="D18" s="487"/>
      <c r="E18" s="488"/>
      <c r="F18" s="382" t="s">
        <v>613</v>
      </c>
      <c r="G18" s="38">
        <v>0.9</v>
      </c>
      <c r="H18" s="83" t="s">
        <v>700</v>
      </c>
      <c r="I18" s="210">
        <f>19/21</f>
        <v>0.90476190476190477</v>
      </c>
      <c r="J18" s="38" t="s">
        <v>712</v>
      </c>
      <c r="K18" s="210">
        <f>19/21</f>
        <v>0.90476190476190477</v>
      </c>
      <c r="L18" s="45">
        <v>44562</v>
      </c>
      <c r="M18" s="45">
        <v>44926</v>
      </c>
      <c r="N18" s="263" t="s">
        <v>162</v>
      </c>
      <c r="O18" s="133"/>
    </row>
    <row r="19" spans="2:15" ht="48.5" customHeight="1" x14ac:dyDescent="0.2">
      <c r="B19" s="479"/>
      <c r="C19" s="476" t="s">
        <v>335</v>
      </c>
      <c r="D19" s="9" t="s">
        <v>359</v>
      </c>
      <c r="E19" s="9" t="s">
        <v>485</v>
      </c>
      <c r="F19" s="405" t="s">
        <v>486</v>
      </c>
      <c r="G19" s="83">
        <v>1</v>
      </c>
      <c r="H19" s="210">
        <f>1/1</f>
        <v>1</v>
      </c>
      <c r="I19" s="210">
        <f>1/1</f>
        <v>1</v>
      </c>
      <c r="J19" s="210">
        <f>1/1</f>
        <v>1</v>
      </c>
      <c r="K19" s="210">
        <f>1/1</f>
        <v>1</v>
      </c>
      <c r="L19" s="45">
        <v>44562</v>
      </c>
      <c r="M19" s="45">
        <v>44926</v>
      </c>
      <c r="N19" s="9" t="s">
        <v>336</v>
      </c>
      <c r="O19" s="133"/>
    </row>
    <row r="20" spans="2:15" ht="87.5" customHeight="1" thickBot="1" x14ac:dyDescent="0.25">
      <c r="B20" s="480"/>
      <c r="C20" s="477"/>
      <c r="D20" s="171" t="s">
        <v>359</v>
      </c>
      <c r="E20" s="171" t="s">
        <v>710</v>
      </c>
      <c r="F20" s="375" t="s">
        <v>484</v>
      </c>
      <c r="G20" s="333">
        <v>0.7</v>
      </c>
      <c r="H20" s="333">
        <v>0</v>
      </c>
      <c r="I20" s="310">
        <v>0</v>
      </c>
      <c r="J20" s="310">
        <v>0</v>
      </c>
      <c r="K20" s="333">
        <v>0</v>
      </c>
      <c r="L20" s="63">
        <v>44562</v>
      </c>
      <c r="M20" s="63">
        <v>44926</v>
      </c>
      <c r="N20" s="171" t="s">
        <v>336</v>
      </c>
      <c r="O20" s="332"/>
    </row>
    <row r="21" spans="2:15" x14ac:dyDescent="0.2">
      <c r="G21" s="334"/>
      <c r="H21" s="282">
        <f>AVERAGE(H10:H20)</f>
        <v>0.70833333333333337</v>
      </c>
      <c r="I21" s="282">
        <f>AVERAGE(I10:I20)</f>
        <v>0.70714285714285718</v>
      </c>
      <c r="J21" s="282">
        <f>AVERAGE(J10:J20)</f>
        <v>0.80208333333333326</v>
      </c>
      <c r="K21" s="282">
        <f>AVERAGE(K10:K20)</f>
        <v>0.85714285714285732</v>
      </c>
    </row>
  </sheetData>
  <mergeCells count="28">
    <mergeCell ref="C19:C20"/>
    <mergeCell ref="B10:B20"/>
    <mergeCell ref="C10:C18"/>
    <mergeCell ref="M8:M9"/>
    <mergeCell ref="L8:L9"/>
    <mergeCell ref="D11:D13"/>
    <mergeCell ref="E11:E13"/>
    <mergeCell ref="D14:D18"/>
    <mergeCell ref="E17:E18"/>
    <mergeCell ref="H8:K8"/>
    <mergeCell ref="F8:F9"/>
    <mergeCell ref="G8:G9"/>
    <mergeCell ref="A1:A8"/>
    <mergeCell ref="B8:B9"/>
    <mergeCell ref="C8:C9"/>
    <mergeCell ref="D8:D9"/>
    <mergeCell ref="E8:E9"/>
    <mergeCell ref="B5:O5"/>
    <mergeCell ref="B6:O6"/>
    <mergeCell ref="N8:N9"/>
    <mergeCell ref="B1:C4"/>
    <mergeCell ref="N1:O1"/>
    <mergeCell ref="B7:O7"/>
    <mergeCell ref="O8:O9"/>
    <mergeCell ref="N2:O2"/>
    <mergeCell ref="N3:O3"/>
    <mergeCell ref="N4:O4"/>
    <mergeCell ref="D1:M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Z22"/>
  <sheetViews>
    <sheetView topLeftCell="D9" zoomScale="88" zoomScaleNormal="90" zoomScaleSheetLayoutView="84" workbookViewId="0">
      <selection activeCell="K23" sqref="K23"/>
    </sheetView>
  </sheetViews>
  <sheetFormatPr baseColWidth="10" defaultRowHeight="49" customHeight="1" x14ac:dyDescent="0.2"/>
  <cols>
    <col min="1" max="1" width="11.5" style="80"/>
    <col min="2" max="2" width="19" style="80" customWidth="1"/>
    <col min="3" max="3" width="35.5" style="80" customWidth="1"/>
    <col min="4" max="4" width="32" style="80" customWidth="1"/>
    <col min="5" max="5" width="30.5" style="80" customWidth="1"/>
    <col min="6" max="6" width="27.6640625" style="80" customWidth="1"/>
    <col min="7" max="11" width="19.1640625" style="80" customWidth="1"/>
    <col min="12" max="12" width="16.6640625" style="80" customWidth="1"/>
    <col min="13" max="13" width="19.33203125" style="80" customWidth="1"/>
    <col min="14" max="14" width="18.33203125" style="80" customWidth="1"/>
    <col min="15" max="15" width="29.6640625" style="80" customWidth="1"/>
    <col min="16" max="182" width="11.5" style="80"/>
    <col min="183" max="183" width="14.5" style="80" customWidth="1"/>
    <col min="184" max="184" width="22.1640625" style="80" customWidth="1"/>
    <col min="185" max="185" width="16.83203125" style="80" customWidth="1"/>
    <col min="186" max="186" width="22.6640625" style="80" customWidth="1"/>
    <col min="187" max="187" width="20.33203125" style="80" customWidth="1"/>
    <col min="188" max="188" width="22.5" style="80" customWidth="1"/>
    <col min="189" max="189" width="25.5" style="80" customWidth="1"/>
    <col min="190" max="190" width="10" style="80" customWidth="1"/>
    <col min="191" max="191" width="15.33203125" style="80" customWidth="1"/>
    <col min="192" max="196" width="0" style="80" hidden="1" customWidth="1"/>
    <col min="197" max="197" width="13.83203125" style="80" customWidth="1"/>
    <col min="198" max="198" width="20.5" style="80" customWidth="1"/>
    <col min="199" max="438" width="11.5" style="80"/>
    <col min="439" max="439" width="14.5" style="80" customWidth="1"/>
    <col min="440" max="440" width="22.1640625" style="80" customWidth="1"/>
    <col min="441" max="441" width="16.83203125" style="80" customWidth="1"/>
    <col min="442" max="442" width="22.6640625" style="80" customWidth="1"/>
    <col min="443" max="443" width="20.33203125" style="80" customWidth="1"/>
    <col min="444" max="444" width="22.5" style="80" customWidth="1"/>
    <col min="445" max="445" width="25.5" style="80" customWidth="1"/>
    <col min="446" max="446" width="10" style="80" customWidth="1"/>
    <col min="447" max="447" width="15.33203125" style="80" customWidth="1"/>
    <col min="448" max="452" width="0" style="80" hidden="1" customWidth="1"/>
    <col min="453" max="453" width="13.83203125" style="80" customWidth="1"/>
    <col min="454" max="454" width="20.5" style="80" customWidth="1"/>
    <col min="455" max="694" width="11.5" style="80"/>
    <col min="695" max="695" width="14.5" style="80" customWidth="1"/>
    <col min="696" max="696" width="22.1640625" style="80" customWidth="1"/>
    <col min="697" max="697" width="16.83203125" style="80" customWidth="1"/>
    <col min="698" max="698" width="22.6640625" style="80" customWidth="1"/>
    <col min="699" max="699" width="20.33203125" style="80" customWidth="1"/>
    <col min="700" max="700" width="22.5" style="80" customWidth="1"/>
    <col min="701" max="701" width="25.5" style="80" customWidth="1"/>
    <col min="702" max="702" width="10" style="80" customWidth="1"/>
    <col min="703" max="703" width="15.33203125" style="80" customWidth="1"/>
    <col min="704" max="708" width="0" style="80" hidden="1" customWidth="1"/>
    <col min="709" max="709" width="13.83203125" style="80" customWidth="1"/>
    <col min="710" max="710" width="20.5" style="80" customWidth="1"/>
    <col min="711" max="950" width="11.5" style="80"/>
    <col min="951" max="951" width="14.5" style="80" customWidth="1"/>
    <col min="952" max="952" width="22.1640625" style="80" customWidth="1"/>
    <col min="953" max="953" width="16.83203125" style="80" customWidth="1"/>
    <col min="954" max="954" width="22.6640625" style="80" customWidth="1"/>
    <col min="955" max="955" width="20.33203125" style="80" customWidth="1"/>
    <col min="956" max="956" width="22.5" style="80" customWidth="1"/>
    <col min="957" max="957" width="25.5" style="80" customWidth="1"/>
    <col min="958" max="958" width="10" style="80" customWidth="1"/>
    <col min="959" max="959" width="15.33203125" style="80" customWidth="1"/>
    <col min="960" max="964" width="0" style="80" hidden="1" customWidth="1"/>
    <col min="965" max="965" width="13.83203125" style="80" customWidth="1"/>
    <col min="966" max="966" width="20.5" style="80" customWidth="1"/>
    <col min="967" max="1206" width="11.5" style="80"/>
    <col min="1207" max="1207" width="14.5" style="80" customWidth="1"/>
    <col min="1208" max="1208" width="22.1640625" style="80" customWidth="1"/>
    <col min="1209" max="1209" width="16.83203125" style="80" customWidth="1"/>
    <col min="1210" max="1210" width="22.6640625" style="80" customWidth="1"/>
    <col min="1211" max="1211" width="20.33203125" style="80" customWidth="1"/>
    <col min="1212" max="1212" width="22.5" style="80" customWidth="1"/>
    <col min="1213" max="1213" width="25.5" style="80" customWidth="1"/>
    <col min="1214" max="1214" width="10" style="80" customWidth="1"/>
    <col min="1215" max="1215" width="15.33203125" style="80" customWidth="1"/>
    <col min="1216" max="1220" width="0" style="80" hidden="1" customWidth="1"/>
    <col min="1221" max="1221" width="13.83203125" style="80" customWidth="1"/>
    <col min="1222" max="1222" width="20.5" style="80" customWidth="1"/>
    <col min="1223" max="1462" width="11.5" style="80"/>
    <col min="1463" max="1463" width="14.5" style="80" customWidth="1"/>
    <col min="1464" max="1464" width="22.1640625" style="80" customWidth="1"/>
    <col min="1465" max="1465" width="16.83203125" style="80" customWidth="1"/>
    <col min="1466" max="1466" width="22.6640625" style="80" customWidth="1"/>
    <col min="1467" max="1467" width="20.33203125" style="80" customWidth="1"/>
    <col min="1468" max="1468" width="22.5" style="80" customWidth="1"/>
    <col min="1469" max="1469" width="25.5" style="80" customWidth="1"/>
    <col min="1470" max="1470" width="10" style="80" customWidth="1"/>
    <col min="1471" max="1471" width="15.33203125" style="80" customWidth="1"/>
    <col min="1472" max="1476" width="0" style="80" hidden="1" customWidth="1"/>
    <col min="1477" max="1477" width="13.83203125" style="80" customWidth="1"/>
    <col min="1478" max="1478" width="20.5" style="80" customWidth="1"/>
    <col min="1479" max="1718" width="11.5" style="80"/>
    <col min="1719" max="1719" width="14.5" style="80" customWidth="1"/>
    <col min="1720" max="1720" width="22.1640625" style="80" customWidth="1"/>
    <col min="1721" max="1721" width="16.83203125" style="80" customWidth="1"/>
    <col min="1722" max="1722" width="22.6640625" style="80" customWidth="1"/>
    <col min="1723" max="1723" width="20.33203125" style="80" customWidth="1"/>
    <col min="1724" max="1724" width="22.5" style="80" customWidth="1"/>
    <col min="1725" max="1725" width="25.5" style="80" customWidth="1"/>
    <col min="1726" max="1726" width="10" style="80" customWidth="1"/>
    <col min="1727" max="1727" width="15.33203125" style="80" customWidth="1"/>
    <col min="1728" max="1732" width="0" style="80" hidden="1" customWidth="1"/>
    <col min="1733" max="1733" width="13.83203125" style="80" customWidth="1"/>
    <col min="1734" max="1734" width="20.5" style="80" customWidth="1"/>
    <col min="1735" max="1974" width="11.5" style="80"/>
    <col min="1975" max="1975" width="14.5" style="80" customWidth="1"/>
    <col min="1976" max="1976" width="22.1640625" style="80" customWidth="1"/>
    <col min="1977" max="1977" width="16.83203125" style="80" customWidth="1"/>
    <col min="1978" max="1978" width="22.6640625" style="80" customWidth="1"/>
    <col min="1979" max="1979" width="20.33203125" style="80" customWidth="1"/>
    <col min="1980" max="1980" width="22.5" style="80" customWidth="1"/>
    <col min="1981" max="1981" width="25.5" style="80" customWidth="1"/>
    <col min="1982" max="1982" width="10" style="80" customWidth="1"/>
    <col min="1983" max="1983" width="15.33203125" style="80" customWidth="1"/>
    <col min="1984" max="1988" width="0" style="80" hidden="1" customWidth="1"/>
    <col min="1989" max="1989" width="13.83203125" style="80" customWidth="1"/>
    <col min="1990" max="1990" width="20.5" style="80" customWidth="1"/>
    <col min="1991" max="2230" width="11.5" style="80"/>
    <col min="2231" max="2231" width="14.5" style="80" customWidth="1"/>
    <col min="2232" max="2232" width="22.1640625" style="80" customWidth="1"/>
    <col min="2233" max="2233" width="16.83203125" style="80" customWidth="1"/>
    <col min="2234" max="2234" width="22.6640625" style="80" customWidth="1"/>
    <col min="2235" max="2235" width="20.33203125" style="80" customWidth="1"/>
    <col min="2236" max="2236" width="22.5" style="80" customWidth="1"/>
    <col min="2237" max="2237" width="25.5" style="80" customWidth="1"/>
    <col min="2238" max="2238" width="10" style="80" customWidth="1"/>
    <col min="2239" max="2239" width="15.33203125" style="80" customWidth="1"/>
    <col min="2240" max="2244" width="0" style="80" hidden="1" customWidth="1"/>
    <col min="2245" max="2245" width="13.83203125" style="80" customWidth="1"/>
    <col min="2246" max="2246" width="20.5" style="80" customWidth="1"/>
    <col min="2247" max="2486" width="11.5" style="80"/>
    <col min="2487" max="2487" width="14.5" style="80" customWidth="1"/>
    <col min="2488" max="2488" width="22.1640625" style="80" customWidth="1"/>
    <col min="2489" max="2489" width="16.83203125" style="80" customWidth="1"/>
    <col min="2490" max="2490" width="22.6640625" style="80" customWidth="1"/>
    <col min="2491" max="2491" width="20.33203125" style="80" customWidth="1"/>
    <col min="2492" max="2492" width="22.5" style="80" customWidth="1"/>
    <col min="2493" max="2493" width="25.5" style="80" customWidth="1"/>
    <col min="2494" max="2494" width="10" style="80" customWidth="1"/>
    <col min="2495" max="2495" width="15.33203125" style="80" customWidth="1"/>
    <col min="2496" max="2500" width="0" style="80" hidden="1" customWidth="1"/>
    <col min="2501" max="2501" width="13.83203125" style="80" customWidth="1"/>
    <col min="2502" max="2502" width="20.5" style="80" customWidth="1"/>
    <col min="2503" max="2742" width="11.5" style="80"/>
    <col min="2743" max="2743" width="14.5" style="80" customWidth="1"/>
    <col min="2744" max="2744" width="22.1640625" style="80" customWidth="1"/>
    <col min="2745" max="2745" width="16.83203125" style="80" customWidth="1"/>
    <col min="2746" max="2746" width="22.6640625" style="80" customWidth="1"/>
    <col min="2747" max="2747" width="20.33203125" style="80" customWidth="1"/>
    <col min="2748" max="2748" width="22.5" style="80" customWidth="1"/>
    <col min="2749" max="2749" width="25.5" style="80" customWidth="1"/>
    <col min="2750" max="2750" width="10" style="80" customWidth="1"/>
    <col min="2751" max="2751" width="15.33203125" style="80" customWidth="1"/>
    <col min="2752" max="2756" width="0" style="80" hidden="1" customWidth="1"/>
    <col min="2757" max="2757" width="13.83203125" style="80" customWidth="1"/>
    <col min="2758" max="2758" width="20.5" style="80" customWidth="1"/>
    <col min="2759" max="2998" width="11.5" style="80"/>
    <col min="2999" max="2999" width="14.5" style="80" customWidth="1"/>
    <col min="3000" max="3000" width="22.1640625" style="80" customWidth="1"/>
    <col min="3001" max="3001" width="16.83203125" style="80" customWidth="1"/>
    <col min="3002" max="3002" width="22.6640625" style="80" customWidth="1"/>
    <col min="3003" max="3003" width="20.33203125" style="80" customWidth="1"/>
    <col min="3004" max="3004" width="22.5" style="80" customWidth="1"/>
    <col min="3005" max="3005" width="25.5" style="80" customWidth="1"/>
    <col min="3006" max="3006" width="10" style="80" customWidth="1"/>
    <col min="3007" max="3007" width="15.33203125" style="80" customWidth="1"/>
    <col min="3008" max="3012" width="0" style="80" hidden="1" customWidth="1"/>
    <col min="3013" max="3013" width="13.83203125" style="80" customWidth="1"/>
    <col min="3014" max="3014" width="20.5" style="80" customWidth="1"/>
    <col min="3015" max="3254" width="11.5" style="80"/>
    <col min="3255" max="3255" width="14.5" style="80" customWidth="1"/>
    <col min="3256" max="3256" width="22.1640625" style="80" customWidth="1"/>
    <col min="3257" max="3257" width="16.83203125" style="80" customWidth="1"/>
    <col min="3258" max="3258" width="22.6640625" style="80" customWidth="1"/>
    <col min="3259" max="3259" width="20.33203125" style="80" customWidth="1"/>
    <col min="3260" max="3260" width="22.5" style="80" customWidth="1"/>
    <col min="3261" max="3261" width="25.5" style="80" customWidth="1"/>
    <col min="3262" max="3262" width="10" style="80" customWidth="1"/>
    <col min="3263" max="3263" width="15.33203125" style="80" customWidth="1"/>
    <col min="3264" max="3268" width="0" style="80" hidden="1" customWidth="1"/>
    <col min="3269" max="3269" width="13.83203125" style="80" customWidth="1"/>
    <col min="3270" max="3270" width="20.5" style="80" customWidth="1"/>
    <col min="3271" max="3510" width="11.5" style="80"/>
    <col min="3511" max="3511" width="14.5" style="80" customWidth="1"/>
    <col min="3512" max="3512" width="22.1640625" style="80" customWidth="1"/>
    <col min="3513" max="3513" width="16.83203125" style="80" customWidth="1"/>
    <col min="3514" max="3514" width="22.6640625" style="80" customWidth="1"/>
    <col min="3515" max="3515" width="20.33203125" style="80" customWidth="1"/>
    <col min="3516" max="3516" width="22.5" style="80" customWidth="1"/>
    <col min="3517" max="3517" width="25.5" style="80" customWidth="1"/>
    <col min="3518" max="3518" width="10" style="80" customWidth="1"/>
    <col min="3519" max="3519" width="15.33203125" style="80" customWidth="1"/>
    <col min="3520" max="3524" width="0" style="80" hidden="1" customWidth="1"/>
    <col min="3525" max="3525" width="13.83203125" style="80" customWidth="1"/>
    <col min="3526" max="3526" width="20.5" style="80" customWidth="1"/>
    <col min="3527" max="3766" width="11.5" style="80"/>
    <col min="3767" max="3767" width="14.5" style="80" customWidth="1"/>
    <col min="3768" max="3768" width="22.1640625" style="80" customWidth="1"/>
    <col min="3769" max="3769" width="16.83203125" style="80" customWidth="1"/>
    <col min="3770" max="3770" width="22.6640625" style="80" customWidth="1"/>
    <col min="3771" max="3771" width="20.33203125" style="80" customWidth="1"/>
    <col min="3772" max="3772" width="22.5" style="80" customWidth="1"/>
    <col min="3773" max="3773" width="25.5" style="80" customWidth="1"/>
    <col min="3774" max="3774" width="10" style="80" customWidth="1"/>
    <col min="3775" max="3775" width="15.33203125" style="80" customWidth="1"/>
    <col min="3776" max="3780" width="0" style="80" hidden="1" customWidth="1"/>
    <col min="3781" max="3781" width="13.83203125" style="80" customWidth="1"/>
    <col min="3782" max="3782" width="20.5" style="80" customWidth="1"/>
    <col min="3783" max="4022" width="11.5" style="80"/>
    <col min="4023" max="4023" width="14.5" style="80" customWidth="1"/>
    <col min="4024" max="4024" width="22.1640625" style="80" customWidth="1"/>
    <col min="4025" max="4025" width="16.83203125" style="80" customWidth="1"/>
    <col min="4026" max="4026" width="22.6640625" style="80" customWidth="1"/>
    <col min="4027" max="4027" width="20.33203125" style="80" customWidth="1"/>
    <col min="4028" max="4028" width="22.5" style="80" customWidth="1"/>
    <col min="4029" max="4029" width="25.5" style="80" customWidth="1"/>
    <col min="4030" max="4030" width="10" style="80" customWidth="1"/>
    <col min="4031" max="4031" width="15.33203125" style="80" customWidth="1"/>
    <col min="4032" max="4036" width="0" style="80" hidden="1" customWidth="1"/>
    <col min="4037" max="4037" width="13.83203125" style="80" customWidth="1"/>
    <col min="4038" max="4038" width="20.5" style="80" customWidth="1"/>
    <col min="4039" max="4278" width="11.5" style="80"/>
    <col min="4279" max="4279" width="14.5" style="80" customWidth="1"/>
    <col min="4280" max="4280" width="22.1640625" style="80" customWidth="1"/>
    <col min="4281" max="4281" width="16.83203125" style="80" customWidth="1"/>
    <col min="4282" max="4282" width="22.6640625" style="80" customWidth="1"/>
    <col min="4283" max="4283" width="20.33203125" style="80" customWidth="1"/>
    <col min="4284" max="4284" width="22.5" style="80" customWidth="1"/>
    <col min="4285" max="4285" width="25.5" style="80" customWidth="1"/>
    <col min="4286" max="4286" width="10" style="80" customWidth="1"/>
    <col min="4287" max="4287" width="15.33203125" style="80" customWidth="1"/>
    <col min="4288" max="4292" width="0" style="80" hidden="1" customWidth="1"/>
    <col min="4293" max="4293" width="13.83203125" style="80" customWidth="1"/>
    <col min="4294" max="4294" width="20.5" style="80" customWidth="1"/>
    <col min="4295" max="4534" width="11.5" style="80"/>
    <col min="4535" max="4535" width="14.5" style="80" customWidth="1"/>
    <col min="4536" max="4536" width="22.1640625" style="80" customWidth="1"/>
    <col min="4537" max="4537" width="16.83203125" style="80" customWidth="1"/>
    <col min="4538" max="4538" width="22.6640625" style="80" customWidth="1"/>
    <col min="4539" max="4539" width="20.33203125" style="80" customWidth="1"/>
    <col min="4540" max="4540" width="22.5" style="80" customWidth="1"/>
    <col min="4541" max="4541" width="25.5" style="80" customWidth="1"/>
    <col min="4542" max="4542" width="10" style="80" customWidth="1"/>
    <col min="4543" max="4543" width="15.33203125" style="80" customWidth="1"/>
    <col min="4544" max="4548" width="0" style="80" hidden="1" customWidth="1"/>
    <col min="4549" max="4549" width="13.83203125" style="80" customWidth="1"/>
    <col min="4550" max="4550" width="20.5" style="80" customWidth="1"/>
    <col min="4551" max="4790" width="11.5" style="80"/>
    <col min="4791" max="4791" width="14.5" style="80" customWidth="1"/>
    <col min="4792" max="4792" width="22.1640625" style="80" customWidth="1"/>
    <col min="4793" max="4793" width="16.83203125" style="80" customWidth="1"/>
    <col min="4794" max="4794" width="22.6640625" style="80" customWidth="1"/>
    <col min="4795" max="4795" width="20.33203125" style="80" customWidth="1"/>
    <col min="4796" max="4796" width="22.5" style="80" customWidth="1"/>
    <col min="4797" max="4797" width="25.5" style="80" customWidth="1"/>
    <col min="4798" max="4798" width="10" style="80" customWidth="1"/>
    <col min="4799" max="4799" width="15.33203125" style="80" customWidth="1"/>
    <col min="4800" max="4804" width="0" style="80" hidden="1" customWidth="1"/>
    <col min="4805" max="4805" width="13.83203125" style="80" customWidth="1"/>
    <col min="4806" max="4806" width="20.5" style="80" customWidth="1"/>
    <col min="4807" max="5046" width="11.5" style="80"/>
    <col min="5047" max="5047" width="14.5" style="80" customWidth="1"/>
    <col min="5048" max="5048" width="22.1640625" style="80" customWidth="1"/>
    <col min="5049" max="5049" width="16.83203125" style="80" customWidth="1"/>
    <col min="5050" max="5050" width="22.6640625" style="80" customWidth="1"/>
    <col min="5051" max="5051" width="20.33203125" style="80" customWidth="1"/>
    <col min="5052" max="5052" width="22.5" style="80" customWidth="1"/>
    <col min="5053" max="5053" width="25.5" style="80" customWidth="1"/>
    <col min="5054" max="5054" width="10" style="80" customWidth="1"/>
    <col min="5055" max="5055" width="15.33203125" style="80" customWidth="1"/>
    <col min="5056" max="5060" width="0" style="80" hidden="1" customWidth="1"/>
    <col min="5061" max="5061" width="13.83203125" style="80" customWidth="1"/>
    <col min="5062" max="5062" width="20.5" style="80" customWidth="1"/>
    <col min="5063" max="5302" width="11.5" style="80"/>
    <col min="5303" max="5303" width="14.5" style="80" customWidth="1"/>
    <col min="5304" max="5304" width="22.1640625" style="80" customWidth="1"/>
    <col min="5305" max="5305" width="16.83203125" style="80" customWidth="1"/>
    <col min="5306" max="5306" width="22.6640625" style="80" customWidth="1"/>
    <col min="5307" max="5307" width="20.33203125" style="80" customWidth="1"/>
    <col min="5308" max="5308" width="22.5" style="80" customWidth="1"/>
    <col min="5309" max="5309" width="25.5" style="80" customWidth="1"/>
    <col min="5310" max="5310" width="10" style="80" customWidth="1"/>
    <col min="5311" max="5311" width="15.33203125" style="80" customWidth="1"/>
    <col min="5312" max="5316" width="0" style="80" hidden="1" customWidth="1"/>
    <col min="5317" max="5317" width="13.83203125" style="80" customWidth="1"/>
    <col min="5318" max="5318" width="20.5" style="80" customWidth="1"/>
    <col min="5319" max="5558" width="11.5" style="80"/>
    <col min="5559" max="5559" width="14.5" style="80" customWidth="1"/>
    <col min="5560" max="5560" width="22.1640625" style="80" customWidth="1"/>
    <col min="5561" max="5561" width="16.83203125" style="80" customWidth="1"/>
    <col min="5562" max="5562" width="22.6640625" style="80" customWidth="1"/>
    <col min="5563" max="5563" width="20.33203125" style="80" customWidth="1"/>
    <col min="5564" max="5564" width="22.5" style="80" customWidth="1"/>
    <col min="5565" max="5565" width="25.5" style="80" customWidth="1"/>
    <col min="5566" max="5566" width="10" style="80" customWidth="1"/>
    <col min="5567" max="5567" width="15.33203125" style="80" customWidth="1"/>
    <col min="5568" max="5572" width="0" style="80" hidden="1" customWidth="1"/>
    <col min="5573" max="5573" width="13.83203125" style="80" customWidth="1"/>
    <col min="5574" max="5574" width="20.5" style="80" customWidth="1"/>
    <col min="5575" max="5814" width="11.5" style="80"/>
    <col min="5815" max="5815" width="14.5" style="80" customWidth="1"/>
    <col min="5816" max="5816" width="22.1640625" style="80" customWidth="1"/>
    <col min="5817" max="5817" width="16.83203125" style="80" customWidth="1"/>
    <col min="5818" max="5818" width="22.6640625" style="80" customWidth="1"/>
    <col min="5819" max="5819" width="20.33203125" style="80" customWidth="1"/>
    <col min="5820" max="5820" width="22.5" style="80" customWidth="1"/>
    <col min="5821" max="5821" width="25.5" style="80" customWidth="1"/>
    <col min="5822" max="5822" width="10" style="80" customWidth="1"/>
    <col min="5823" max="5823" width="15.33203125" style="80" customWidth="1"/>
    <col min="5824" max="5828" width="0" style="80" hidden="1" customWidth="1"/>
    <col min="5829" max="5829" width="13.83203125" style="80" customWidth="1"/>
    <col min="5830" max="5830" width="20.5" style="80" customWidth="1"/>
    <col min="5831" max="6070" width="11.5" style="80"/>
    <col min="6071" max="6071" width="14.5" style="80" customWidth="1"/>
    <col min="6072" max="6072" width="22.1640625" style="80" customWidth="1"/>
    <col min="6073" max="6073" width="16.83203125" style="80" customWidth="1"/>
    <col min="6074" max="6074" width="22.6640625" style="80" customWidth="1"/>
    <col min="6075" max="6075" width="20.33203125" style="80" customWidth="1"/>
    <col min="6076" max="6076" width="22.5" style="80" customWidth="1"/>
    <col min="6077" max="6077" width="25.5" style="80" customWidth="1"/>
    <col min="6078" max="6078" width="10" style="80" customWidth="1"/>
    <col min="6079" max="6079" width="15.33203125" style="80" customWidth="1"/>
    <col min="6080" max="6084" width="0" style="80" hidden="1" customWidth="1"/>
    <col min="6085" max="6085" width="13.83203125" style="80" customWidth="1"/>
    <col min="6086" max="6086" width="20.5" style="80" customWidth="1"/>
    <col min="6087" max="6326" width="11.5" style="80"/>
    <col min="6327" max="6327" width="14.5" style="80" customWidth="1"/>
    <col min="6328" max="6328" width="22.1640625" style="80" customWidth="1"/>
    <col min="6329" max="6329" width="16.83203125" style="80" customWidth="1"/>
    <col min="6330" max="6330" width="22.6640625" style="80" customWidth="1"/>
    <col min="6331" max="6331" width="20.33203125" style="80" customWidth="1"/>
    <col min="6332" max="6332" width="22.5" style="80" customWidth="1"/>
    <col min="6333" max="6333" width="25.5" style="80" customWidth="1"/>
    <col min="6334" max="6334" width="10" style="80" customWidth="1"/>
    <col min="6335" max="6335" width="15.33203125" style="80" customWidth="1"/>
    <col min="6336" max="6340" width="0" style="80" hidden="1" customWidth="1"/>
    <col min="6341" max="6341" width="13.83203125" style="80" customWidth="1"/>
    <col min="6342" max="6342" width="20.5" style="80" customWidth="1"/>
    <col min="6343" max="6582" width="11.5" style="80"/>
    <col min="6583" max="6583" width="14.5" style="80" customWidth="1"/>
    <col min="6584" max="6584" width="22.1640625" style="80" customWidth="1"/>
    <col min="6585" max="6585" width="16.83203125" style="80" customWidth="1"/>
    <col min="6586" max="6586" width="22.6640625" style="80" customWidth="1"/>
    <col min="6587" max="6587" width="20.33203125" style="80" customWidth="1"/>
    <col min="6588" max="6588" width="22.5" style="80" customWidth="1"/>
    <col min="6589" max="6589" width="25.5" style="80" customWidth="1"/>
    <col min="6590" max="6590" width="10" style="80" customWidth="1"/>
    <col min="6591" max="6591" width="15.33203125" style="80" customWidth="1"/>
    <col min="6592" max="6596" width="0" style="80" hidden="1" customWidth="1"/>
    <col min="6597" max="6597" width="13.83203125" style="80" customWidth="1"/>
    <col min="6598" max="6598" width="20.5" style="80" customWidth="1"/>
    <col min="6599" max="6838" width="11.5" style="80"/>
    <col min="6839" max="6839" width="14.5" style="80" customWidth="1"/>
    <col min="6840" max="6840" width="22.1640625" style="80" customWidth="1"/>
    <col min="6841" max="6841" width="16.83203125" style="80" customWidth="1"/>
    <col min="6842" max="6842" width="22.6640625" style="80" customWidth="1"/>
    <col min="6843" max="6843" width="20.33203125" style="80" customWidth="1"/>
    <col min="6844" max="6844" width="22.5" style="80" customWidth="1"/>
    <col min="6845" max="6845" width="25.5" style="80" customWidth="1"/>
    <col min="6846" max="6846" width="10" style="80" customWidth="1"/>
    <col min="6847" max="6847" width="15.33203125" style="80" customWidth="1"/>
    <col min="6848" max="6852" width="0" style="80" hidden="1" customWidth="1"/>
    <col min="6853" max="6853" width="13.83203125" style="80" customWidth="1"/>
    <col min="6854" max="6854" width="20.5" style="80" customWidth="1"/>
    <col min="6855" max="7094" width="11.5" style="80"/>
    <col min="7095" max="7095" width="14.5" style="80" customWidth="1"/>
    <col min="7096" max="7096" width="22.1640625" style="80" customWidth="1"/>
    <col min="7097" max="7097" width="16.83203125" style="80" customWidth="1"/>
    <col min="7098" max="7098" width="22.6640625" style="80" customWidth="1"/>
    <col min="7099" max="7099" width="20.33203125" style="80" customWidth="1"/>
    <col min="7100" max="7100" width="22.5" style="80" customWidth="1"/>
    <col min="7101" max="7101" width="25.5" style="80" customWidth="1"/>
    <col min="7102" max="7102" width="10" style="80" customWidth="1"/>
    <col min="7103" max="7103" width="15.33203125" style="80" customWidth="1"/>
    <col min="7104" max="7108" width="0" style="80" hidden="1" customWidth="1"/>
    <col min="7109" max="7109" width="13.83203125" style="80" customWidth="1"/>
    <col min="7110" max="7110" width="20.5" style="80" customWidth="1"/>
    <col min="7111" max="7350" width="11.5" style="80"/>
    <col min="7351" max="7351" width="14.5" style="80" customWidth="1"/>
    <col min="7352" max="7352" width="22.1640625" style="80" customWidth="1"/>
    <col min="7353" max="7353" width="16.83203125" style="80" customWidth="1"/>
    <col min="7354" max="7354" width="22.6640625" style="80" customWidth="1"/>
    <col min="7355" max="7355" width="20.33203125" style="80" customWidth="1"/>
    <col min="7356" max="7356" width="22.5" style="80" customWidth="1"/>
    <col min="7357" max="7357" width="25.5" style="80" customWidth="1"/>
    <col min="7358" max="7358" width="10" style="80" customWidth="1"/>
    <col min="7359" max="7359" width="15.33203125" style="80" customWidth="1"/>
    <col min="7360" max="7364" width="0" style="80" hidden="1" customWidth="1"/>
    <col min="7365" max="7365" width="13.83203125" style="80" customWidth="1"/>
    <col min="7366" max="7366" width="20.5" style="80" customWidth="1"/>
    <col min="7367" max="7606" width="11.5" style="80"/>
    <col min="7607" max="7607" width="14.5" style="80" customWidth="1"/>
    <col min="7608" max="7608" width="22.1640625" style="80" customWidth="1"/>
    <col min="7609" max="7609" width="16.83203125" style="80" customWidth="1"/>
    <col min="7610" max="7610" width="22.6640625" style="80" customWidth="1"/>
    <col min="7611" max="7611" width="20.33203125" style="80" customWidth="1"/>
    <col min="7612" max="7612" width="22.5" style="80" customWidth="1"/>
    <col min="7613" max="7613" width="25.5" style="80" customWidth="1"/>
    <col min="7614" max="7614" width="10" style="80" customWidth="1"/>
    <col min="7615" max="7615" width="15.33203125" style="80" customWidth="1"/>
    <col min="7616" max="7620" width="0" style="80" hidden="1" customWidth="1"/>
    <col min="7621" max="7621" width="13.83203125" style="80" customWidth="1"/>
    <col min="7622" max="7622" width="20.5" style="80" customWidth="1"/>
    <col min="7623" max="7862" width="11.5" style="80"/>
    <col min="7863" max="7863" width="14.5" style="80" customWidth="1"/>
    <col min="7864" max="7864" width="22.1640625" style="80" customWidth="1"/>
    <col min="7865" max="7865" width="16.83203125" style="80" customWidth="1"/>
    <col min="7866" max="7866" width="22.6640625" style="80" customWidth="1"/>
    <col min="7867" max="7867" width="20.33203125" style="80" customWidth="1"/>
    <col min="7868" max="7868" width="22.5" style="80" customWidth="1"/>
    <col min="7869" max="7869" width="25.5" style="80" customWidth="1"/>
    <col min="7870" max="7870" width="10" style="80" customWidth="1"/>
    <col min="7871" max="7871" width="15.33203125" style="80" customWidth="1"/>
    <col min="7872" max="7876" width="0" style="80" hidden="1" customWidth="1"/>
    <col min="7877" max="7877" width="13.83203125" style="80" customWidth="1"/>
    <col min="7878" max="7878" width="20.5" style="80" customWidth="1"/>
    <col min="7879" max="8118" width="11.5" style="80"/>
    <col min="8119" max="8119" width="14.5" style="80" customWidth="1"/>
    <col min="8120" max="8120" width="22.1640625" style="80" customWidth="1"/>
    <col min="8121" max="8121" width="16.83203125" style="80" customWidth="1"/>
    <col min="8122" max="8122" width="22.6640625" style="80" customWidth="1"/>
    <col min="8123" max="8123" width="20.33203125" style="80" customWidth="1"/>
    <col min="8124" max="8124" width="22.5" style="80" customWidth="1"/>
    <col min="8125" max="8125" width="25.5" style="80" customWidth="1"/>
    <col min="8126" max="8126" width="10" style="80" customWidth="1"/>
    <col min="8127" max="8127" width="15.33203125" style="80" customWidth="1"/>
    <col min="8128" max="8132" width="0" style="80" hidden="1" customWidth="1"/>
    <col min="8133" max="8133" width="13.83203125" style="80" customWidth="1"/>
    <col min="8134" max="8134" width="20.5" style="80" customWidth="1"/>
    <col min="8135" max="8374" width="11.5" style="80"/>
    <col min="8375" max="8375" width="14.5" style="80" customWidth="1"/>
    <col min="8376" max="8376" width="22.1640625" style="80" customWidth="1"/>
    <col min="8377" max="8377" width="16.83203125" style="80" customWidth="1"/>
    <col min="8378" max="8378" width="22.6640625" style="80" customWidth="1"/>
    <col min="8379" max="8379" width="20.33203125" style="80" customWidth="1"/>
    <col min="8380" max="8380" width="22.5" style="80" customWidth="1"/>
    <col min="8381" max="8381" width="25.5" style="80" customWidth="1"/>
    <col min="8382" max="8382" width="10" style="80" customWidth="1"/>
    <col min="8383" max="8383" width="15.33203125" style="80" customWidth="1"/>
    <col min="8384" max="8388" width="0" style="80" hidden="1" customWidth="1"/>
    <col min="8389" max="8389" width="13.83203125" style="80" customWidth="1"/>
    <col min="8390" max="8390" width="20.5" style="80" customWidth="1"/>
    <col min="8391" max="8630" width="11.5" style="80"/>
    <col min="8631" max="8631" width="14.5" style="80" customWidth="1"/>
    <col min="8632" max="8632" width="22.1640625" style="80" customWidth="1"/>
    <col min="8633" max="8633" width="16.83203125" style="80" customWidth="1"/>
    <col min="8634" max="8634" width="22.6640625" style="80" customWidth="1"/>
    <col min="8635" max="8635" width="20.33203125" style="80" customWidth="1"/>
    <col min="8636" max="8636" width="22.5" style="80" customWidth="1"/>
    <col min="8637" max="8637" width="25.5" style="80" customWidth="1"/>
    <col min="8638" max="8638" width="10" style="80" customWidth="1"/>
    <col min="8639" max="8639" width="15.33203125" style="80" customWidth="1"/>
    <col min="8640" max="8644" width="0" style="80" hidden="1" customWidth="1"/>
    <col min="8645" max="8645" width="13.83203125" style="80" customWidth="1"/>
    <col min="8646" max="8646" width="20.5" style="80" customWidth="1"/>
    <col min="8647" max="8886" width="11.5" style="80"/>
    <col min="8887" max="8887" width="14.5" style="80" customWidth="1"/>
    <col min="8888" max="8888" width="22.1640625" style="80" customWidth="1"/>
    <col min="8889" max="8889" width="16.83203125" style="80" customWidth="1"/>
    <col min="8890" max="8890" width="22.6640625" style="80" customWidth="1"/>
    <col min="8891" max="8891" width="20.33203125" style="80" customWidth="1"/>
    <col min="8892" max="8892" width="22.5" style="80" customWidth="1"/>
    <col min="8893" max="8893" width="25.5" style="80" customWidth="1"/>
    <col min="8894" max="8894" width="10" style="80" customWidth="1"/>
    <col min="8895" max="8895" width="15.33203125" style="80" customWidth="1"/>
    <col min="8896" max="8900" width="0" style="80" hidden="1" customWidth="1"/>
    <col min="8901" max="8901" width="13.83203125" style="80" customWidth="1"/>
    <col min="8902" max="8902" width="20.5" style="80" customWidth="1"/>
    <col min="8903" max="9142" width="11.5" style="80"/>
    <col min="9143" max="9143" width="14.5" style="80" customWidth="1"/>
    <col min="9144" max="9144" width="22.1640625" style="80" customWidth="1"/>
    <col min="9145" max="9145" width="16.83203125" style="80" customWidth="1"/>
    <col min="9146" max="9146" width="22.6640625" style="80" customWidth="1"/>
    <col min="9147" max="9147" width="20.33203125" style="80" customWidth="1"/>
    <col min="9148" max="9148" width="22.5" style="80" customWidth="1"/>
    <col min="9149" max="9149" width="25.5" style="80" customWidth="1"/>
    <col min="9150" max="9150" width="10" style="80" customWidth="1"/>
    <col min="9151" max="9151" width="15.33203125" style="80" customWidth="1"/>
    <col min="9152" max="9156" width="0" style="80" hidden="1" customWidth="1"/>
    <col min="9157" max="9157" width="13.83203125" style="80" customWidth="1"/>
    <col min="9158" max="9158" width="20.5" style="80" customWidth="1"/>
    <col min="9159" max="9398" width="11.5" style="80"/>
    <col min="9399" max="9399" width="14.5" style="80" customWidth="1"/>
    <col min="9400" max="9400" width="22.1640625" style="80" customWidth="1"/>
    <col min="9401" max="9401" width="16.83203125" style="80" customWidth="1"/>
    <col min="9402" max="9402" width="22.6640625" style="80" customWidth="1"/>
    <col min="9403" max="9403" width="20.33203125" style="80" customWidth="1"/>
    <col min="9404" max="9404" width="22.5" style="80" customWidth="1"/>
    <col min="9405" max="9405" width="25.5" style="80" customWidth="1"/>
    <col min="9406" max="9406" width="10" style="80" customWidth="1"/>
    <col min="9407" max="9407" width="15.33203125" style="80" customWidth="1"/>
    <col min="9408" max="9412" width="0" style="80" hidden="1" customWidth="1"/>
    <col min="9413" max="9413" width="13.83203125" style="80" customWidth="1"/>
    <col min="9414" max="9414" width="20.5" style="80" customWidth="1"/>
    <col min="9415" max="9654" width="11.5" style="80"/>
    <col min="9655" max="9655" width="14.5" style="80" customWidth="1"/>
    <col min="9656" max="9656" width="22.1640625" style="80" customWidth="1"/>
    <col min="9657" max="9657" width="16.83203125" style="80" customWidth="1"/>
    <col min="9658" max="9658" width="22.6640625" style="80" customWidth="1"/>
    <col min="9659" max="9659" width="20.33203125" style="80" customWidth="1"/>
    <col min="9660" max="9660" width="22.5" style="80" customWidth="1"/>
    <col min="9661" max="9661" width="25.5" style="80" customWidth="1"/>
    <col min="9662" max="9662" width="10" style="80" customWidth="1"/>
    <col min="9663" max="9663" width="15.33203125" style="80" customWidth="1"/>
    <col min="9664" max="9668" width="0" style="80" hidden="1" customWidth="1"/>
    <col min="9669" max="9669" width="13.83203125" style="80" customWidth="1"/>
    <col min="9670" max="9670" width="20.5" style="80" customWidth="1"/>
    <col min="9671" max="9910" width="11.5" style="80"/>
    <col min="9911" max="9911" width="14.5" style="80" customWidth="1"/>
    <col min="9912" max="9912" width="22.1640625" style="80" customWidth="1"/>
    <col min="9913" max="9913" width="16.83203125" style="80" customWidth="1"/>
    <col min="9914" max="9914" width="22.6640625" style="80" customWidth="1"/>
    <col min="9915" max="9915" width="20.33203125" style="80" customWidth="1"/>
    <col min="9916" max="9916" width="22.5" style="80" customWidth="1"/>
    <col min="9917" max="9917" width="25.5" style="80" customWidth="1"/>
    <col min="9918" max="9918" width="10" style="80" customWidth="1"/>
    <col min="9919" max="9919" width="15.33203125" style="80" customWidth="1"/>
    <col min="9920" max="9924" width="0" style="80" hidden="1" customWidth="1"/>
    <col min="9925" max="9925" width="13.83203125" style="80" customWidth="1"/>
    <col min="9926" max="9926" width="20.5" style="80" customWidth="1"/>
    <col min="9927" max="10166" width="11.5" style="80"/>
    <col min="10167" max="10167" width="14.5" style="80" customWidth="1"/>
    <col min="10168" max="10168" width="22.1640625" style="80" customWidth="1"/>
    <col min="10169" max="10169" width="16.83203125" style="80" customWidth="1"/>
    <col min="10170" max="10170" width="22.6640625" style="80" customWidth="1"/>
    <col min="10171" max="10171" width="20.33203125" style="80" customWidth="1"/>
    <col min="10172" max="10172" width="22.5" style="80" customWidth="1"/>
    <col min="10173" max="10173" width="25.5" style="80" customWidth="1"/>
    <col min="10174" max="10174" width="10" style="80" customWidth="1"/>
    <col min="10175" max="10175" width="15.33203125" style="80" customWidth="1"/>
    <col min="10176" max="10180" width="0" style="80" hidden="1" customWidth="1"/>
    <col min="10181" max="10181" width="13.83203125" style="80" customWidth="1"/>
    <col min="10182" max="10182" width="20.5" style="80" customWidth="1"/>
    <col min="10183" max="10422" width="11.5" style="80"/>
    <col min="10423" max="10423" width="14.5" style="80" customWidth="1"/>
    <col min="10424" max="10424" width="22.1640625" style="80" customWidth="1"/>
    <col min="10425" max="10425" width="16.83203125" style="80" customWidth="1"/>
    <col min="10426" max="10426" width="22.6640625" style="80" customWidth="1"/>
    <col min="10427" max="10427" width="20.33203125" style="80" customWidth="1"/>
    <col min="10428" max="10428" width="22.5" style="80" customWidth="1"/>
    <col min="10429" max="10429" width="25.5" style="80" customWidth="1"/>
    <col min="10430" max="10430" width="10" style="80" customWidth="1"/>
    <col min="10431" max="10431" width="15.33203125" style="80" customWidth="1"/>
    <col min="10432" max="10436" width="0" style="80" hidden="1" customWidth="1"/>
    <col min="10437" max="10437" width="13.83203125" style="80" customWidth="1"/>
    <col min="10438" max="10438" width="20.5" style="80" customWidth="1"/>
    <col min="10439" max="10678" width="11.5" style="80"/>
    <col min="10679" max="10679" width="14.5" style="80" customWidth="1"/>
    <col min="10680" max="10680" width="22.1640625" style="80" customWidth="1"/>
    <col min="10681" max="10681" width="16.83203125" style="80" customWidth="1"/>
    <col min="10682" max="10682" width="22.6640625" style="80" customWidth="1"/>
    <col min="10683" max="10683" width="20.33203125" style="80" customWidth="1"/>
    <col min="10684" max="10684" width="22.5" style="80" customWidth="1"/>
    <col min="10685" max="10685" width="25.5" style="80" customWidth="1"/>
    <col min="10686" max="10686" width="10" style="80" customWidth="1"/>
    <col min="10687" max="10687" width="15.33203125" style="80" customWidth="1"/>
    <col min="10688" max="10692" width="0" style="80" hidden="1" customWidth="1"/>
    <col min="10693" max="10693" width="13.83203125" style="80" customWidth="1"/>
    <col min="10694" max="10694" width="20.5" style="80" customWidth="1"/>
    <col min="10695" max="10934" width="11.5" style="80"/>
    <col min="10935" max="10935" width="14.5" style="80" customWidth="1"/>
    <col min="10936" max="10936" width="22.1640625" style="80" customWidth="1"/>
    <col min="10937" max="10937" width="16.83203125" style="80" customWidth="1"/>
    <col min="10938" max="10938" width="22.6640625" style="80" customWidth="1"/>
    <col min="10939" max="10939" width="20.33203125" style="80" customWidth="1"/>
    <col min="10940" max="10940" width="22.5" style="80" customWidth="1"/>
    <col min="10941" max="10941" width="25.5" style="80" customWidth="1"/>
    <col min="10942" max="10942" width="10" style="80" customWidth="1"/>
    <col min="10943" max="10943" width="15.33203125" style="80" customWidth="1"/>
    <col min="10944" max="10948" width="0" style="80" hidden="1" customWidth="1"/>
    <col min="10949" max="10949" width="13.83203125" style="80" customWidth="1"/>
    <col min="10950" max="10950" width="20.5" style="80" customWidth="1"/>
    <col min="10951" max="11190" width="11.5" style="80"/>
    <col min="11191" max="11191" width="14.5" style="80" customWidth="1"/>
    <col min="11192" max="11192" width="22.1640625" style="80" customWidth="1"/>
    <col min="11193" max="11193" width="16.83203125" style="80" customWidth="1"/>
    <col min="11194" max="11194" width="22.6640625" style="80" customWidth="1"/>
    <col min="11195" max="11195" width="20.33203125" style="80" customWidth="1"/>
    <col min="11196" max="11196" width="22.5" style="80" customWidth="1"/>
    <col min="11197" max="11197" width="25.5" style="80" customWidth="1"/>
    <col min="11198" max="11198" width="10" style="80" customWidth="1"/>
    <col min="11199" max="11199" width="15.33203125" style="80" customWidth="1"/>
    <col min="11200" max="11204" width="0" style="80" hidden="1" customWidth="1"/>
    <col min="11205" max="11205" width="13.83203125" style="80" customWidth="1"/>
    <col min="11206" max="11206" width="20.5" style="80" customWidth="1"/>
    <col min="11207" max="11446" width="11.5" style="80"/>
    <col min="11447" max="11447" width="14.5" style="80" customWidth="1"/>
    <col min="11448" max="11448" width="22.1640625" style="80" customWidth="1"/>
    <col min="11449" max="11449" width="16.83203125" style="80" customWidth="1"/>
    <col min="11450" max="11450" width="22.6640625" style="80" customWidth="1"/>
    <col min="11451" max="11451" width="20.33203125" style="80" customWidth="1"/>
    <col min="11452" max="11452" width="22.5" style="80" customWidth="1"/>
    <col min="11453" max="11453" width="25.5" style="80" customWidth="1"/>
    <col min="11454" max="11454" width="10" style="80" customWidth="1"/>
    <col min="11455" max="11455" width="15.33203125" style="80" customWidth="1"/>
    <col min="11456" max="11460" width="0" style="80" hidden="1" customWidth="1"/>
    <col min="11461" max="11461" width="13.83203125" style="80" customWidth="1"/>
    <col min="11462" max="11462" width="20.5" style="80" customWidth="1"/>
    <col min="11463" max="11702" width="11.5" style="80"/>
    <col min="11703" max="11703" width="14.5" style="80" customWidth="1"/>
    <col min="11704" max="11704" width="22.1640625" style="80" customWidth="1"/>
    <col min="11705" max="11705" width="16.83203125" style="80" customWidth="1"/>
    <col min="11706" max="11706" width="22.6640625" style="80" customWidth="1"/>
    <col min="11707" max="11707" width="20.33203125" style="80" customWidth="1"/>
    <col min="11708" max="11708" width="22.5" style="80" customWidth="1"/>
    <col min="11709" max="11709" width="25.5" style="80" customWidth="1"/>
    <col min="11710" max="11710" width="10" style="80" customWidth="1"/>
    <col min="11711" max="11711" width="15.33203125" style="80" customWidth="1"/>
    <col min="11712" max="11716" width="0" style="80" hidden="1" customWidth="1"/>
    <col min="11717" max="11717" width="13.83203125" style="80" customWidth="1"/>
    <col min="11718" max="11718" width="20.5" style="80" customWidth="1"/>
    <col min="11719" max="11958" width="11.5" style="80"/>
    <col min="11959" max="11959" width="14.5" style="80" customWidth="1"/>
    <col min="11960" max="11960" width="22.1640625" style="80" customWidth="1"/>
    <col min="11961" max="11961" width="16.83203125" style="80" customWidth="1"/>
    <col min="11962" max="11962" width="22.6640625" style="80" customWidth="1"/>
    <col min="11963" max="11963" width="20.33203125" style="80" customWidth="1"/>
    <col min="11964" max="11964" width="22.5" style="80" customWidth="1"/>
    <col min="11965" max="11965" width="25.5" style="80" customWidth="1"/>
    <col min="11966" max="11966" width="10" style="80" customWidth="1"/>
    <col min="11967" max="11967" width="15.33203125" style="80" customWidth="1"/>
    <col min="11968" max="11972" width="0" style="80" hidden="1" customWidth="1"/>
    <col min="11973" max="11973" width="13.83203125" style="80" customWidth="1"/>
    <col min="11974" max="11974" width="20.5" style="80" customWidth="1"/>
    <col min="11975" max="12214" width="11.5" style="80"/>
    <col min="12215" max="12215" width="14.5" style="80" customWidth="1"/>
    <col min="12216" max="12216" width="22.1640625" style="80" customWidth="1"/>
    <col min="12217" max="12217" width="16.83203125" style="80" customWidth="1"/>
    <col min="12218" max="12218" width="22.6640625" style="80" customWidth="1"/>
    <col min="12219" max="12219" width="20.33203125" style="80" customWidth="1"/>
    <col min="12220" max="12220" width="22.5" style="80" customWidth="1"/>
    <col min="12221" max="12221" width="25.5" style="80" customWidth="1"/>
    <col min="12222" max="12222" width="10" style="80" customWidth="1"/>
    <col min="12223" max="12223" width="15.33203125" style="80" customWidth="1"/>
    <col min="12224" max="12228" width="0" style="80" hidden="1" customWidth="1"/>
    <col min="12229" max="12229" width="13.83203125" style="80" customWidth="1"/>
    <col min="12230" max="12230" width="20.5" style="80" customWidth="1"/>
    <col min="12231" max="12470" width="11.5" style="80"/>
    <col min="12471" max="12471" width="14.5" style="80" customWidth="1"/>
    <col min="12472" max="12472" width="22.1640625" style="80" customWidth="1"/>
    <col min="12473" max="12473" width="16.83203125" style="80" customWidth="1"/>
    <col min="12474" max="12474" width="22.6640625" style="80" customWidth="1"/>
    <col min="12475" max="12475" width="20.33203125" style="80" customWidth="1"/>
    <col min="12476" max="12476" width="22.5" style="80" customWidth="1"/>
    <col min="12477" max="12477" width="25.5" style="80" customWidth="1"/>
    <col min="12478" max="12478" width="10" style="80" customWidth="1"/>
    <col min="12479" max="12479" width="15.33203125" style="80" customWidth="1"/>
    <col min="12480" max="12484" width="0" style="80" hidden="1" customWidth="1"/>
    <col min="12485" max="12485" width="13.83203125" style="80" customWidth="1"/>
    <col min="12486" max="12486" width="20.5" style="80" customWidth="1"/>
    <col min="12487" max="12726" width="11.5" style="80"/>
    <col min="12727" max="12727" width="14.5" style="80" customWidth="1"/>
    <col min="12728" max="12728" width="22.1640625" style="80" customWidth="1"/>
    <col min="12729" max="12729" width="16.83203125" style="80" customWidth="1"/>
    <col min="12730" max="12730" width="22.6640625" style="80" customWidth="1"/>
    <col min="12731" max="12731" width="20.33203125" style="80" customWidth="1"/>
    <col min="12732" max="12732" width="22.5" style="80" customWidth="1"/>
    <col min="12733" max="12733" width="25.5" style="80" customWidth="1"/>
    <col min="12734" max="12734" width="10" style="80" customWidth="1"/>
    <col min="12735" max="12735" width="15.33203125" style="80" customWidth="1"/>
    <col min="12736" max="12740" width="0" style="80" hidden="1" customWidth="1"/>
    <col min="12741" max="12741" width="13.83203125" style="80" customWidth="1"/>
    <col min="12742" max="12742" width="20.5" style="80" customWidth="1"/>
    <col min="12743" max="12982" width="11.5" style="80"/>
    <col min="12983" max="12983" width="14.5" style="80" customWidth="1"/>
    <col min="12984" max="12984" width="22.1640625" style="80" customWidth="1"/>
    <col min="12985" max="12985" width="16.83203125" style="80" customWidth="1"/>
    <col min="12986" max="12986" width="22.6640625" style="80" customWidth="1"/>
    <col min="12987" max="12987" width="20.33203125" style="80" customWidth="1"/>
    <col min="12988" max="12988" width="22.5" style="80" customWidth="1"/>
    <col min="12989" max="12989" width="25.5" style="80" customWidth="1"/>
    <col min="12990" max="12990" width="10" style="80" customWidth="1"/>
    <col min="12991" max="12991" width="15.33203125" style="80" customWidth="1"/>
    <col min="12992" max="12996" width="0" style="80" hidden="1" customWidth="1"/>
    <col min="12997" max="12997" width="13.83203125" style="80" customWidth="1"/>
    <col min="12998" max="12998" width="20.5" style="80" customWidth="1"/>
    <col min="12999" max="13238" width="11.5" style="80"/>
    <col min="13239" max="13239" width="14.5" style="80" customWidth="1"/>
    <col min="13240" max="13240" width="22.1640625" style="80" customWidth="1"/>
    <col min="13241" max="13241" width="16.83203125" style="80" customWidth="1"/>
    <col min="13242" max="13242" width="22.6640625" style="80" customWidth="1"/>
    <col min="13243" max="13243" width="20.33203125" style="80" customWidth="1"/>
    <col min="13244" max="13244" width="22.5" style="80" customWidth="1"/>
    <col min="13245" max="13245" width="25.5" style="80" customWidth="1"/>
    <col min="13246" max="13246" width="10" style="80" customWidth="1"/>
    <col min="13247" max="13247" width="15.33203125" style="80" customWidth="1"/>
    <col min="13248" max="13252" width="0" style="80" hidden="1" customWidth="1"/>
    <col min="13253" max="13253" width="13.83203125" style="80" customWidth="1"/>
    <col min="13254" max="13254" width="20.5" style="80" customWidth="1"/>
    <col min="13255" max="13494" width="11.5" style="80"/>
    <col min="13495" max="13495" width="14.5" style="80" customWidth="1"/>
    <col min="13496" max="13496" width="22.1640625" style="80" customWidth="1"/>
    <col min="13497" max="13497" width="16.83203125" style="80" customWidth="1"/>
    <col min="13498" max="13498" width="22.6640625" style="80" customWidth="1"/>
    <col min="13499" max="13499" width="20.33203125" style="80" customWidth="1"/>
    <col min="13500" max="13500" width="22.5" style="80" customWidth="1"/>
    <col min="13501" max="13501" width="25.5" style="80" customWidth="1"/>
    <col min="13502" max="13502" width="10" style="80" customWidth="1"/>
    <col min="13503" max="13503" width="15.33203125" style="80" customWidth="1"/>
    <col min="13504" max="13508" width="0" style="80" hidden="1" customWidth="1"/>
    <col min="13509" max="13509" width="13.83203125" style="80" customWidth="1"/>
    <col min="13510" max="13510" width="20.5" style="80" customWidth="1"/>
    <col min="13511" max="13750" width="11.5" style="80"/>
    <col min="13751" max="13751" width="14.5" style="80" customWidth="1"/>
    <col min="13752" max="13752" width="22.1640625" style="80" customWidth="1"/>
    <col min="13753" max="13753" width="16.83203125" style="80" customWidth="1"/>
    <col min="13754" max="13754" width="22.6640625" style="80" customWidth="1"/>
    <col min="13755" max="13755" width="20.33203125" style="80" customWidth="1"/>
    <col min="13756" max="13756" width="22.5" style="80" customWidth="1"/>
    <col min="13757" max="13757" width="25.5" style="80" customWidth="1"/>
    <col min="13758" max="13758" width="10" style="80" customWidth="1"/>
    <col min="13759" max="13759" width="15.33203125" style="80" customWidth="1"/>
    <col min="13760" max="13764" width="0" style="80" hidden="1" customWidth="1"/>
    <col min="13765" max="13765" width="13.83203125" style="80" customWidth="1"/>
    <col min="13766" max="13766" width="20.5" style="80" customWidth="1"/>
    <col min="13767" max="14006" width="11.5" style="80"/>
    <col min="14007" max="14007" width="14.5" style="80" customWidth="1"/>
    <col min="14008" max="14008" width="22.1640625" style="80" customWidth="1"/>
    <col min="14009" max="14009" width="16.83203125" style="80" customWidth="1"/>
    <col min="14010" max="14010" width="22.6640625" style="80" customWidth="1"/>
    <col min="14011" max="14011" width="20.33203125" style="80" customWidth="1"/>
    <col min="14012" max="14012" width="22.5" style="80" customWidth="1"/>
    <col min="14013" max="14013" width="25.5" style="80" customWidth="1"/>
    <col min="14014" max="14014" width="10" style="80" customWidth="1"/>
    <col min="14015" max="14015" width="15.33203125" style="80" customWidth="1"/>
    <col min="14016" max="14020" width="0" style="80" hidden="1" customWidth="1"/>
    <col min="14021" max="14021" width="13.83203125" style="80" customWidth="1"/>
    <col min="14022" max="14022" width="20.5" style="80" customWidth="1"/>
    <col min="14023" max="14262" width="11.5" style="80"/>
    <col min="14263" max="14263" width="14.5" style="80" customWidth="1"/>
    <col min="14264" max="14264" width="22.1640625" style="80" customWidth="1"/>
    <col min="14265" max="14265" width="16.83203125" style="80" customWidth="1"/>
    <col min="14266" max="14266" width="22.6640625" style="80" customWidth="1"/>
    <col min="14267" max="14267" width="20.33203125" style="80" customWidth="1"/>
    <col min="14268" max="14268" width="22.5" style="80" customWidth="1"/>
    <col min="14269" max="14269" width="25.5" style="80" customWidth="1"/>
    <col min="14270" max="14270" width="10" style="80" customWidth="1"/>
    <col min="14271" max="14271" width="15.33203125" style="80" customWidth="1"/>
    <col min="14272" max="14276" width="0" style="80" hidden="1" customWidth="1"/>
    <col min="14277" max="14277" width="13.83203125" style="80" customWidth="1"/>
    <col min="14278" max="14278" width="20.5" style="80" customWidth="1"/>
    <col min="14279" max="14518" width="11.5" style="80"/>
    <col min="14519" max="14519" width="14.5" style="80" customWidth="1"/>
    <col min="14520" max="14520" width="22.1640625" style="80" customWidth="1"/>
    <col min="14521" max="14521" width="16.83203125" style="80" customWidth="1"/>
    <col min="14522" max="14522" width="22.6640625" style="80" customWidth="1"/>
    <col min="14523" max="14523" width="20.33203125" style="80" customWidth="1"/>
    <col min="14524" max="14524" width="22.5" style="80" customWidth="1"/>
    <col min="14525" max="14525" width="25.5" style="80" customWidth="1"/>
    <col min="14526" max="14526" width="10" style="80" customWidth="1"/>
    <col min="14527" max="14527" width="15.33203125" style="80" customWidth="1"/>
    <col min="14528" max="14532" width="0" style="80" hidden="1" customWidth="1"/>
    <col min="14533" max="14533" width="13.83203125" style="80" customWidth="1"/>
    <col min="14534" max="14534" width="20.5" style="80" customWidth="1"/>
    <col min="14535" max="14774" width="11.5" style="80"/>
    <col min="14775" max="14775" width="14.5" style="80" customWidth="1"/>
    <col min="14776" max="14776" width="22.1640625" style="80" customWidth="1"/>
    <col min="14777" max="14777" width="16.83203125" style="80" customWidth="1"/>
    <col min="14778" max="14778" width="22.6640625" style="80" customWidth="1"/>
    <col min="14779" max="14779" width="20.33203125" style="80" customWidth="1"/>
    <col min="14780" max="14780" width="22.5" style="80" customWidth="1"/>
    <col min="14781" max="14781" width="25.5" style="80" customWidth="1"/>
    <col min="14782" max="14782" width="10" style="80" customWidth="1"/>
    <col min="14783" max="14783" width="15.33203125" style="80" customWidth="1"/>
    <col min="14784" max="14788" width="0" style="80" hidden="1" customWidth="1"/>
    <col min="14789" max="14789" width="13.83203125" style="80" customWidth="1"/>
    <col min="14790" max="14790" width="20.5" style="80" customWidth="1"/>
    <col min="14791" max="15030" width="11.5" style="80"/>
    <col min="15031" max="15031" width="14.5" style="80" customWidth="1"/>
    <col min="15032" max="15032" width="22.1640625" style="80" customWidth="1"/>
    <col min="15033" max="15033" width="16.83203125" style="80" customWidth="1"/>
    <col min="15034" max="15034" width="22.6640625" style="80" customWidth="1"/>
    <col min="15035" max="15035" width="20.33203125" style="80" customWidth="1"/>
    <col min="15036" max="15036" width="22.5" style="80" customWidth="1"/>
    <col min="15037" max="15037" width="25.5" style="80" customWidth="1"/>
    <col min="15038" max="15038" width="10" style="80" customWidth="1"/>
    <col min="15039" max="15039" width="15.33203125" style="80" customWidth="1"/>
    <col min="15040" max="15044" width="0" style="80" hidden="1" customWidth="1"/>
    <col min="15045" max="15045" width="13.83203125" style="80" customWidth="1"/>
    <col min="15046" max="15046" width="20.5" style="80" customWidth="1"/>
    <col min="15047" max="15286" width="11.5" style="80"/>
    <col min="15287" max="15287" width="14.5" style="80" customWidth="1"/>
    <col min="15288" max="15288" width="22.1640625" style="80" customWidth="1"/>
    <col min="15289" max="15289" width="16.83203125" style="80" customWidth="1"/>
    <col min="15290" max="15290" width="22.6640625" style="80" customWidth="1"/>
    <col min="15291" max="15291" width="20.33203125" style="80" customWidth="1"/>
    <col min="15292" max="15292" width="22.5" style="80" customWidth="1"/>
    <col min="15293" max="15293" width="25.5" style="80" customWidth="1"/>
    <col min="15294" max="15294" width="10" style="80" customWidth="1"/>
    <col min="15295" max="15295" width="15.33203125" style="80" customWidth="1"/>
    <col min="15296" max="15300" width="0" style="80" hidden="1" customWidth="1"/>
    <col min="15301" max="15301" width="13.83203125" style="80" customWidth="1"/>
    <col min="15302" max="15302" width="20.5" style="80" customWidth="1"/>
    <col min="15303" max="15542" width="11.5" style="80"/>
    <col min="15543" max="15543" width="14.5" style="80" customWidth="1"/>
    <col min="15544" max="15544" width="22.1640625" style="80" customWidth="1"/>
    <col min="15545" max="15545" width="16.83203125" style="80" customWidth="1"/>
    <col min="15546" max="15546" width="22.6640625" style="80" customWidth="1"/>
    <col min="15547" max="15547" width="20.33203125" style="80" customWidth="1"/>
    <col min="15548" max="15548" width="22.5" style="80" customWidth="1"/>
    <col min="15549" max="15549" width="25.5" style="80" customWidth="1"/>
    <col min="15550" max="15550" width="10" style="80" customWidth="1"/>
    <col min="15551" max="15551" width="15.33203125" style="80" customWidth="1"/>
    <col min="15552" max="15556" width="0" style="80" hidden="1" customWidth="1"/>
    <col min="15557" max="15557" width="13.83203125" style="80" customWidth="1"/>
    <col min="15558" max="15558" width="20.5" style="80" customWidth="1"/>
    <col min="15559" max="15692" width="11.5" style="80"/>
    <col min="15693" max="15693" width="17.5" style="80" customWidth="1"/>
    <col min="15694" max="15694" width="23.5" style="80" customWidth="1"/>
    <col min="15695" max="15695" width="16.83203125" style="80" customWidth="1"/>
    <col min="15696" max="15696" width="32.5" style="341" customWidth="1"/>
    <col min="15697" max="15697" width="28.33203125" style="341" customWidth="1"/>
    <col min="15698" max="15698" width="29.83203125" style="80" customWidth="1"/>
    <col min="15699" max="15699" width="19.83203125" style="80" customWidth="1"/>
    <col min="15700" max="15700" width="21.5" style="80" customWidth="1"/>
    <col min="15701" max="15703" width="23.5" style="80" customWidth="1"/>
    <col min="15704" max="15796" width="11.5" style="80"/>
    <col min="15797" max="15797" width="14.5" style="80" customWidth="1"/>
    <col min="15798" max="15798" width="22.1640625" style="80" customWidth="1"/>
    <col min="15799" max="15799" width="16.83203125" style="80" customWidth="1"/>
    <col min="15800" max="15800" width="22.6640625" style="80" customWidth="1"/>
    <col min="15801" max="15801" width="20.33203125" style="80" customWidth="1"/>
    <col min="15802" max="15802" width="22.5" style="80" customWidth="1"/>
    <col min="15803" max="15803" width="25.5" style="80" customWidth="1"/>
    <col min="15804" max="15804" width="10" style="80" customWidth="1"/>
    <col min="15805" max="15805" width="15.33203125" style="80" customWidth="1"/>
    <col min="15806" max="15810" width="0" style="80" hidden="1" customWidth="1"/>
    <col min="15811" max="15811" width="13.83203125" style="80" customWidth="1"/>
    <col min="15812" max="15812" width="20.5" style="80" customWidth="1"/>
    <col min="15813" max="16378" width="11.5" style="80"/>
    <col min="16379" max="16384" width="11.5" style="80" customWidth="1"/>
  </cols>
  <sheetData>
    <row r="1" spans="1:43 15692:15704" s="2" customFormat="1" ht="49" customHeight="1" x14ac:dyDescent="0.2">
      <c r="A1" s="442"/>
      <c r="B1" s="452"/>
      <c r="C1" s="453"/>
      <c r="D1" s="467" t="s">
        <v>11</v>
      </c>
      <c r="E1" s="468"/>
      <c r="F1" s="468"/>
      <c r="G1" s="468"/>
      <c r="H1" s="468"/>
      <c r="I1" s="468"/>
      <c r="J1" s="468"/>
      <c r="K1" s="468"/>
      <c r="L1" s="468"/>
      <c r="M1" s="469"/>
      <c r="N1" s="502" t="s">
        <v>0</v>
      </c>
      <c r="O1" s="503"/>
      <c r="WEN1" s="442"/>
      <c r="WEO1" s="519"/>
      <c r="WEP1" s="520"/>
      <c r="WEQ1" s="492" t="s">
        <v>11</v>
      </c>
      <c r="WER1" s="493"/>
      <c r="WES1" s="493"/>
      <c r="WET1" s="493"/>
      <c r="WEU1" s="493"/>
      <c r="WEV1" s="493"/>
      <c r="WEW1" s="493"/>
      <c r="WEX1" s="494"/>
      <c r="WEY1" s="6" t="s">
        <v>0</v>
      </c>
    </row>
    <row r="2" spans="1:43 15692:15704" s="2" customFormat="1" ht="49" customHeight="1" x14ac:dyDescent="0.2">
      <c r="A2" s="442"/>
      <c r="B2" s="454"/>
      <c r="C2" s="455"/>
      <c r="D2" s="470"/>
      <c r="E2" s="471"/>
      <c r="F2" s="471"/>
      <c r="G2" s="471"/>
      <c r="H2" s="471"/>
      <c r="I2" s="471"/>
      <c r="J2" s="471"/>
      <c r="K2" s="471"/>
      <c r="L2" s="471"/>
      <c r="M2" s="472"/>
      <c r="N2" s="463" t="s">
        <v>101</v>
      </c>
      <c r="O2" s="464"/>
      <c r="WEN2" s="442"/>
      <c r="WEO2" s="521"/>
      <c r="WEP2" s="522"/>
      <c r="WEQ2" s="495"/>
      <c r="WER2" s="471"/>
      <c r="WES2" s="471"/>
      <c r="WET2" s="471"/>
      <c r="WEU2" s="471"/>
      <c r="WEV2" s="471"/>
      <c r="WEW2" s="471"/>
      <c r="WEX2" s="496"/>
      <c r="WEY2" s="15" t="s">
        <v>101</v>
      </c>
    </row>
    <row r="3" spans="1:43 15692:15704" s="2" customFormat="1" ht="49" customHeight="1" x14ac:dyDescent="0.2">
      <c r="A3" s="442"/>
      <c r="B3" s="454"/>
      <c r="C3" s="455"/>
      <c r="D3" s="470"/>
      <c r="E3" s="471"/>
      <c r="F3" s="471"/>
      <c r="G3" s="471"/>
      <c r="H3" s="471"/>
      <c r="I3" s="471"/>
      <c r="J3" s="471"/>
      <c r="K3" s="471"/>
      <c r="L3" s="471"/>
      <c r="M3" s="472"/>
      <c r="N3" s="463" t="s">
        <v>102</v>
      </c>
      <c r="O3" s="464"/>
      <c r="WEN3" s="442"/>
      <c r="WEO3" s="521"/>
      <c r="WEP3" s="522"/>
      <c r="WEQ3" s="495"/>
      <c r="WER3" s="471"/>
      <c r="WES3" s="471"/>
      <c r="WET3" s="471"/>
      <c r="WEU3" s="471"/>
      <c r="WEV3" s="471"/>
      <c r="WEW3" s="471"/>
      <c r="WEX3" s="496"/>
      <c r="WEY3" s="6" t="s">
        <v>102</v>
      </c>
    </row>
    <row r="4" spans="1:43 15692:15704" s="2" customFormat="1" ht="49" customHeight="1" thickBot="1" x14ac:dyDescent="0.25">
      <c r="A4" s="442"/>
      <c r="B4" s="456"/>
      <c r="C4" s="457"/>
      <c r="D4" s="473"/>
      <c r="E4" s="474"/>
      <c r="F4" s="474"/>
      <c r="G4" s="474"/>
      <c r="H4" s="474"/>
      <c r="I4" s="474"/>
      <c r="J4" s="474"/>
      <c r="K4" s="474"/>
      <c r="L4" s="474"/>
      <c r="M4" s="475"/>
      <c r="N4" s="465" t="s">
        <v>1</v>
      </c>
      <c r="O4" s="466"/>
      <c r="WEN4" s="442"/>
      <c r="WEO4" s="523"/>
      <c r="WEP4" s="524"/>
      <c r="WEQ4" s="497"/>
      <c r="WER4" s="498"/>
      <c r="WES4" s="498"/>
      <c r="WET4" s="498"/>
      <c r="WEU4" s="498"/>
      <c r="WEV4" s="498"/>
      <c r="WEW4" s="498"/>
      <c r="WEX4" s="499"/>
      <c r="WEY4" s="6" t="s">
        <v>1</v>
      </c>
    </row>
    <row r="5" spans="1:43 15692:15704" s="2" customFormat="1" ht="49" customHeight="1" thickBot="1" x14ac:dyDescent="0.25">
      <c r="A5" s="442"/>
      <c r="B5" s="508"/>
      <c r="C5" s="508"/>
      <c r="D5" s="509"/>
      <c r="E5" s="509"/>
      <c r="F5" s="509"/>
      <c r="G5" s="509"/>
      <c r="H5" s="330"/>
      <c r="I5" s="330"/>
      <c r="J5" s="330"/>
      <c r="K5" s="330"/>
      <c r="WEN5" s="442"/>
      <c r="WEO5" s="500"/>
      <c r="WEP5" s="500"/>
      <c r="WEQ5" s="500"/>
      <c r="WER5" s="500"/>
      <c r="WES5" s="500"/>
      <c r="WET5" s="500"/>
      <c r="WEU5" s="500"/>
      <c r="WEV5" s="500"/>
      <c r="WEW5" s="500"/>
      <c r="WEX5" s="500"/>
      <c r="WEY5" s="500"/>
    </row>
    <row r="6" spans="1:43 15692:15704" s="2" customFormat="1" ht="16" customHeight="1" thickBot="1" x14ac:dyDescent="0.25">
      <c r="A6" s="442"/>
      <c r="B6" s="447" t="s">
        <v>738</v>
      </c>
      <c r="C6" s="448"/>
      <c r="D6" s="448"/>
      <c r="E6" s="448"/>
      <c r="F6" s="448"/>
      <c r="G6" s="448"/>
      <c r="H6" s="448"/>
      <c r="I6" s="448"/>
      <c r="J6" s="448"/>
      <c r="K6" s="448"/>
      <c r="L6" s="448"/>
      <c r="M6" s="448"/>
      <c r="N6" s="448"/>
      <c r="O6" s="449"/>
      <c r="WEN6" s="442"/>
      <c r="WEO6" s="330"/>
      <c r="WEP6" s="330"/>
      <c r="WEQ6" s="330"/>
      <c r="WER6" s="330"/>
      <c r="WES6" s="330"/>
      <c r="WET6" s="330"/>
      <c r="WEU6" s="330"/>
      <c r="WEV6" s="330"/>
      <c r="WEW6" s="330"/>
      <c r="WEX6" s="330"/>
      <c r="WEY6" s="330"/>
    </row>
    <row r="7" spans="1:43 15692:15704" s="2" customFormat="1" ht="21" customHeight="1" thickBot="1" x14ac:dyDescent="0.25">
      <c r="A7" s="442"/>
      <c r="B7" s="447" t="s">
        <v>736</v>
      </c>
      <c r="C7" s="448"/>
      <c r="D7" s="448"/>
      <c r="E7" s="448"/>
      <c r="F7" s="448"/>
      <c r="G7" s="448"/>
      <c r="H7" s="448"/>
      <c r="I7" s="448"/>
      <c r="J7" s="448"/>
      <c r="K7" s="448"/>
      <c r="L7" s="448"/>
      <c r="M7" s="448"/>
      <c r="N7" s="448"/>
      <c r="O7" s="449"/>
      <c r="WEN7" s="442"/>
      <c r="WEO7" s="330"/>
      <c r="WEP7" s="330"/>
      <c r="WEQ7" s="330"/>
      <c r="WER7" s="330"/>
      <c r="WES7" s="330"/>
      <c r="WET7" s="330"/>
      <c r="WEU7" s="330"/>
      <c r="WEV7" s="330"/>
      <c r="WEW7" s="330"/>
      <c r="WEX7" s="330"/>
      <c r="WEY7" s="330"/>
    </row>
    <row r="8" spans="1:43 15692:15704" s="2" customFormat="1" ht="19" customHeight="1" thickBot="1" x14ac:dyDescent="0.25">
      <c r="A8" s="442"/>
      <c r="B8" s="447" t="s">
        <v>737</v>
      </c>
      <c r="C8" s="448"/>
      <c r="D8" s="448"/>
      <c r="E8" s="448"/>
      <c r="F8" s="448"/>
      <c r="G8" s="448"/>
      <c r="H8" s="448"/>
      <c r="I8" s="448"/>
      <c r="J8" s="448"/>
      <c r="K8" s="448"/>
      <c r="L8" s="448"/>
      <c r="M8" s="448"/>
      <c r="N8" s="448"/>
      <c r="O8" s="449"/>
      <c r="WEN8" s="442"/>
      <c r="WEO8" s="501" t="s">
        <v>735</v>
      </c>
      <c r="WEP8" s="501"/>
      <c r="WEQ8" s="501"/>
      <c r="WER8" s="501"/>
      <c r="WES8" s="501"/>
      <c r="WET8" s="501"/>
      <c r="WEU8" s="501"/>
      <c r="WEV8" s="501"/>
      <c r="WEW8" s="501"/>
      <c r="WEX8" s="501"/>
      <c r="WEY8" s="501"/>
    </row>
    <row r="9" spans="1:43 15692:15704" s="2" customFormat="1" ht="19" customHeight="1" thickBot="1" x14ac:dyDescent="0.25">
      <c r="A9" s="442"/>
      <c r="B9" s="443" t="s">
        <v>204</v>
      </c>
      <c r="C9" s="445" t="s">
        <v>2</v>
      </c>
      <c r="D9" s="445" t="s">
        <v>21</v>
      </c>
      <c r="E9" s="445" t="s">
        <v>3</v>
      </c>
      <c r="F9" s="445" t="s">
        <v>9</v>
      </c>
      <c r="G9" s="445" t="s">
        <v>315</v>
      </c>
      <c r="H9" s="489" t="s">
        <v>699</v>
      </c>
      <c r="I9" s="490"/>
      <c r="J9" s="490"/>
      <c r="K9" s="491"/>
      <c r="L9" s="483" t="s">
        <v>7</v>
      </c>
      <c r="M9" s="483" t="s">
        <v>8</v>
      </c>
      <c r="N9" s="450" t="s">
        <v>6</v>
      </c>
      <c r="O9" s="450" t="s">
        <v>528</v>
      </c>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WEN9" s="442"/>
      <c r="WEO9" s="511" t="s">
        <v>33</v>
      </c>
      <c r="WEP9" s="443" t="s">
        <v>34</v>
      </c>
      <c r="WEQ9" s="445" t="s">
        <v>2</v>
      </c>
      <c r="WER9" s="445" t="s">
        <v>21</v>
      </c>
      <c r="WES9" s="445" t="s">
        <v>3</v>
      </c>
      <c r="WET9" s="445" t="s">
        <v>9</v>
      </c>
      <c r="WEU9" s="445" t="s">
        <v>203</v>
      </c>
      <c r="WEV9" s="337" t="s">
        <v>175</v>
      </c>
      <c r="WEW9" s="485" t="s">
        <v>7</v>
      </c>
      <c r="WEX9" s="483" t="s">
        <v>8</v>
      </c>
      <c r="WEY9" s="450" t="s">
        <v>6</v>
      </c>
    </row>
    <row r="10" spans="1:43 15692:15704" s="339" customFormat="1" ht="33" customHeight="1" thickBot="1" x14ac:dyDescent="0.25">
      <c r="A10" s="442"/>
      <c r="B10" s="444"/>
      <c r="C10" s="446"/>
      <c r="D10" s="446"/>
      <c r="E10" s="446"/>
      <c r="F10" s="446"/>
      <c r="G10" s="446"/>
      <c r="H10" s="360" t="s">
        <v>695</v>
      </c>
      <c r="I10" s="360" t="s">
        <v>696</v>
      </c>
      <c r="J10" s="360" t="s">
        <v>697</v>
      </c>
      <c r="K10" s="360" t="s">
        <v>698</v>
      </c>
      <c r="L10" s="484"/>
      <c r="M10" s="484"/>
      <c r="N10" s="451"/>
      <c r="O10" s="45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WEN10" s="442"/>
      <c r="WEO10" s="512"/>
      <c r="WEP10" s="513"/>
      <c r="WEQ10" s="506"/>
      <c r="WER10" s="506"/>
      <c r="WES10" s="506"/>
      <c r="WET10" s="506"/>
      <c r="WEU10" s="506"/>
      <c r="WEV10" s="338" t="s">
        <v>176</v>
      </c>
      <c r="WEW10" s="507"/>
      <c r="WEX10" s="504"/>
      <c r="WEY10" s="505"/>
    </row>
    <row r="11" spans="1:43 15692:15704" s="331" customFormat="1" ht="58" customHeight="1" x14ac:dyDescent="0.2">
      <c r="A11" s="442"/>
      <c r="B11" s="515" t="s">
        <v>220</v>
      </c>
      <c r="C11" s="299" t="s">
        <v>250</v>
      </c>
      <c r="D11" s="77" t="s">
        <v>80</v>
      </c>
      <c r="E11" s="327" t="s">
        <v>436</v>
      </c>
      <c r="F11" s="327" t="s">
        <v>81</v>
      </c>
      <c r="G11" s="78">
        <v>2</v>
      </c>
      <c r="H11" s="296">
        <f>1/2</f>
        <v>0.5</v>
      </c>
      <c r="I11" s="296">
        <f>1/2</f>
        <v>0.5</v>
      </c>
      <c r="J11" s="296">
        <f>1/2</f>
        <v>0.5</v>
      </c>
      <c r="K11" s="296">
        <f>2/2</f>
        <v>1</v>
      </c>
      <c r="L11" s="62">
        <v>44562</v>
      </c>
      <c r="M11" s="62">
        <v>44926</v>
      </c>
      <c r="N11" s="195" t="s">
        <v>82</v>
      </c>
      <c r="O11" s="42"/>
      <c r="WEN11" s="442"/>
      <c r="WEO11" s="487" t="s">
        <v>40</v>
      </c>
      <c r="WEP11" s="487" t="s">
        <v>155</v>
      </c>
      <c r="WEQ11" s="487" t="s">
        <v>60</v>
      </c>
      <c r="WER11" s="49" t="s">
        <v>80</v>
      </c>
      <c r="WES11" s="49" t="s">
        <v>23</v>
      </c>
      <c r="WET11" s="25" t="s">
        <v>81</v>
      </c>
      <c r="WEU11" s="26">
        <v>1</v>
      </c>
      <c r="WEV11" s="8"/>
      <c r="WEW11" s="45">
        <v>43466</v>
      </c>
      <c r="WEX11" s="46">
        <v>43830</v>
      </c>
      <c r="WEY11" s="82" t="s">
        <v>82</v>
      </c>
      <c r="WEZ11" s="282"/>
    </row>
    <row r="12" spans="1:43 15692:15704" s="331" customFormat="1" ht="69" customHeight="1" x14ac:dyDescent="0.2">
      <c r="B12" s="516"/>
      <c r="C12" s="518" t="s">
        <v>352</v>
      </c>
      <c r="D12" s="518" t="s">
        <v>348</v>
      </c>
      <c r="E12" s="68" t="s">
        <v>602</v>
      </c>
      <c r="F12" s="68" t="s">
        <v>603</v>
      </c>
      <c r="G12" s="52" t="s">
        <v>330</v>
      </c>
      <c r="H12" s="54">
        <f>1/1</f>
        <v>1</v>
      </c>
      <c r="I12" s="54">
        <f>1/1</f>
        <v>1</v>
      </c>
      <c r="J12" s="54">
        <f>1/1</f>
        <v>1</v>
      </c>
      <c r="K12" s="54">
        <f>1/1</f>
        <v>1</v>
      </c>
      <c r="L12" s="45">
        <v>44562</v>
      </c>
      <c r="M12" s="45">
        <v>44926</v>
      </c>
      <c r="N12" s="82" t="s">
        <v>82</v>
      </c>
      <c r="O12" s="24"/>
      <c r="WEO12" s="487"/>
      <c r="WEP12" s="487"/>
      <c r="WEQ12" s="487"/>
      <c r="WER12" s="510"/>
      <c r="WES12" s="66"/>
      <c r="WET12" s="25"/>
      <c r="WEU12" s="83"/>
      <c r="WEV12" s="328"/>
      <c r="WEW12" s="47"/>
      <c r="WEX12" s="48"/>
      <c r="WEY12" s="82"/>
    </row>
    <row r="13" spans="1:43 15692:15704" s="331" customFormat="1" ht="68" customHeight="1" x14ac:dyDescent="0.2">
      <c r="B13" s="516"/>
      <c r="C13" s="518"/>
      <c r="D13" s="518"/>
      <c r="E13" s="263" t="s">
        <v>604</v>
      </c>
      <c r="F13" s="369" t="s">
        <v>600</v>
      </c>
      <c r="G13" s="52" t="s">
        <v>330</v>
      </c>
      <c r="H13" s="268">
        <f>704/943</f>
        <v>0.74655355249204669</v>
      </c>
      <c r="I13" s="268">
        <f>779/937</f>
        <v>0.83137673425827108</v>
      </c>
      <c r="J13" s="268">
        <f>779/937</f>
        <v>0.83137673425827108</v>
      </c>
      <c r="K13" s="268">
        <f>779/937</f>
        <v>0.83137673425827108</v>
      </c>
      <c r="L13" s="45">
        <v>44562</v>
      </c>
      <c r="M13" s="45">
        <v>44926</v>
      </c>
      <c r="N13" s="82" t="s">
        <v>356</v>
      </c>
      <c r="O13" s="24"/>
      <c r="WEO13" s="487"/>
      <c r="WEP13" s="487"/>
      <c r="WEQ13" s="487"/>
      <c r="WER13" s="510"/>
      <c r="WES13" s="66"/>
      <c r="WET13" s="25"/>
      <c r="WEU13" s="83"/>
      <c r="WEV13" s="328"/>
      <c r="WEW13" s="47"/>
      <c r="WEX13" s="48"/>
      <c r="WEY13" s="82"/>
    </row>
    <row r="14" spans="1:43 15692:15704" s="331" customFormat="1" ht="49" customHeight="1" x14ac:dyDescent="0.2">
      <c r="B14" s="516"/>
      <c r="C14" s="518" t="s">
        <v>224</v>
      </c>
      <c r="D14" s="518" t="s">
        <v>291</v>
      </c>
      <c r="E14" s="66" t="s">
        <v>437</v>
      </c>
      <c r="F14" s="132" t="s">
        <v>205</v>
      </c>
      <c r="G14" s="52">
        <v>1</v>
      </c>
      <c r="H14" s="268">
        <f>1/1</f>
        <v>1</v>
      </c>
      <c r="I14" s="268">
        <f>1/1</f>
        <v>1</v>
      </c>
      <c r="J14" s="268">
        <f>1/1</f>
        <v>1</v>
      </c>
      <c r="K14" s="268">
        <f>1/1</f>
        <v>1</v>
      </c>
      <c r="L14" s="45">
        <v>44562</v>
      </c>
      <c r="M14" s="45">
        <v>44926</v>
      </c>
      <c r="N14" s="82" t="s">
        <v>83</v>
      </c>
      <c r="O14" s="24"/>
      <c r="WEO14" s="487"/>
      <c r="WEP14" s="487"/>
      <c r="WEQ14" s="487"/>
      <c r="WER14" s="510"/>
      <c r="WES14" s="58" t="s">
        <v>84</v>
      </c>
      <c r="WET14" s="31" t="s">
        <v>202</v>
      </c>
      <c r="WEU14" s="32">
        <v>1</v>
      </c>
      <c r="WEV14" s="328"/>
      <c r="WEW14" s="33">
        <v>43556</v>
      </c>
      <c r="WEX14" s="34">
        <v>43615</v>
      </c>
      <c r="WEY14" s="82" t="s">
        <v>83</v>
      </c>
    </row>
    <row r="15" spans="1:43 15692:15704" s="331" customFormat="1" ht="49" customHeight="1" x14ac:dyDescent="0.2">
      <c r="B15" s="516"/>
      <c r="C15" s="518"/>
      <c r="D15" s="518"/>
      <c r="E15" s="66" t="s">
        <v>438</v>
      </c>
      <c r="F15" s="368" t="s">
        <v>329</v>
      </c>
      <c r="G15" s="52" t="s">
        <v>330</v>
      </c>
      <c r="H15" s="268" t="s">
        <v>700</v>
      </c>
      <c r="I15" s="268">
        <f>65/167</f>
        <v>0.38922155688622756</v>
      </c>
      <c r="J15" s="52"/>
      <c r="K15" s="52"/>
      <c r="L15" s="45">
        <v>44562</v>
      </c>
      <c r="M15" s="45">
        <v>44926</v>
      </c>
      <c r="N15" s="82" t="s">
        <v>83</v>
      </c>
      <c r="O15" s="24"/>
      <c r="WEO15" s="487"/>
      <c r="WEP15" s="487"/>
      <c r="WEQ15" s="487"/>
      <c r="WER15" s="510"/>
      <c r="WES15" s="58"/>
      <c r="WET15" s="31"/>
      <c r="WEU15" s="32"/>
      <c r="WEV15" s="328"/>
      <c r="WEW15" s="33"/>
      <c r="WEX15" s="34"/>
      <c r="WEY15" s="82"/>
    </row>
    <row r="16" spans="1:43 15692:15704" s="331" customFormat="1" ht="49" customHeight="1" x14ac:dyDescent="0.2">
      <c r="B16" s="516"/>
      <c r="C16" s="518"/>
      <c r="D16" s="518"/>
      <c r="E16" s="263" t="s">
        <v>439</v>
      </c>
      <c r="F16" s="50" t="s">
        <v>355</v>
      </c>
      <c r="G16" s="53">
        <v>2</v>
      </c>
      <c r="H16" s="268" t="s">
        <v>700</v>
      </c>
      <c r="I16" s="266" t="s">
        <v>700</v>
      </c>
      <c r="J16" s="143">
        <f>1/1</f>
        <v>1</v>
      </c>
      <c r="K16" s="143">
        <f>1/1</f>
        <v>1</v>
      </c>
      <c r="L16" s="45">
        <v>44562</v>
      </c>
      <c r="M16" s="45">
        <v>44926</v>
      </c>
      <c r="N16" s="82" t="s">
        <v>83</v>
      </c>
      <c r="O16" s="24"/>
      <c r="WEO16" s="487"/>
      <c r="WEP16" s="487"/>
      <c r="WEQ16" s="487"/>
      <c r="WER16" s="510"/>
      <c r="WES16" s="263" t="s">
        <v>85</v>
      </c>
      <c r="WET16" s="25" t="s">
        <v>86</v>
      </c>
      <c r="WEU16" s="27">
        <v>2</v>
      </c>
      <c r="WEV16" s="328"/>
      <c r="WEW16" s="47">
        <v>43709</v>
      </c>
      <c r="WEX16" s="48">
        <v>43830</v>
      </c>
      <c r="WEY16" s="82" t="s">
        <v>83</v>
      </c>
    </row>
    <row r="17" spans="1:15 15693:15704" s="331" customFormat="1" ht="49" customHeight="1" x14ac:dyDescent="0.2">
      <c r="B17" s="516"/>
      <c r="C17" s="518"/>
      <c r="D17" s="518"/>
      <c r="E17" s="263" t="s">
        <v>440</v>
      </c>
      <c r="F17" s="50" t="s">
        <v>86</v>
      </c>
      <c r="G17" s="53">
        <v>3</v>
      </c>
      <c r="H17" s="268" t="s">
        <v>700</v>
      </c>
      <c r="I17" s="268">
        <f>1/3</f>
        <v>0.33333333333333331</v>
      </c>
      <c r="J17" s="143">
        <f>2/3</f>
        <v>0.66666666666666663</v>
      </c>
      <c r="K17" s="143">
        <f>1/1</f>
        <v>1</v>
      </c>
      <c r="L17" s="45">
        <v>44562</v>
      </c>
      <c r="M17" s="45">
        <v>44926</v>
      </c>
      <c r="N17" s="82" t="s">
        <v>83</v>
      </c>
      <c r="O17" s="24"/>
      <c r="WEO17" s="487"/>
      <c r="WEP17" s="487"/>
      <c r="WEQ17" s="487"/>
      <c r="WER17" s="510"/>
      <c r="WES17" s="263"/>
      <c r="WET17" s="25"/>
      <c r="WEU17" s="27"/>
      <c r="WEV17" s="328"/>
      <c r="WEW17" s="47"/>
      <c r="WEX17" s="48"/>
      <c r="WEY17" s="82"/>
    </row>
    <row r="18" spans="1:15 15693:15704" s="331" customFormat="1" ht="49" customHeight="1" x14ac:dyDescent="0.2">
      <c r="B18" s="516"/>
      <c r="C18" s="518"/>
      <c r="D18" s="518"/>
      <c r="E18" s="66" t="s">
        <v>90</v>
      </c>
      <c r="F18" s="132" t="s">
        <v>89</v>
      </c>
      <c r="G18" s="53">
        <v>1</v>
      </c>
      <c r="H18" s="143">
        <f>1/1</f>
        <v>1</v>
      </c>
      <c r="I18" s="143">
        <f>1/1</f>
        <v>1</v>
      </c>
      <c r="J18" s="143">
        <f>1/1</f>
        <v>1</v>
      </c>
      <c r="K18" s="143">
        <f>1/1</f>
        <v>1</v>
      </c>
      <c r="L18" s="45">
        <v>44562</v>
      </c>
      <c r="M18" s="45">
        <v>44926</v>
      </c>
      <c r="N18" s="82" t="s">
        <v>83</v>
      </c>
      <c r="O18" s="24"/>
      <c r="WEO18" s="487"/>
      <c r="WEP18" s="487"/>
      <c r="WEQ18" s="487"/>
      <c r="WER18" s="510"/>
      <c r="WES18" s="66" t="s">
        <v>87</v>
      </c>
      <c r="WET18" s="25" t="s">
        <v>88</v>
      </c>
      <c r="WEU18" s="27">
        <v>2</v>
      </c>
      <c r="WEV18" s="328"/>
      <c r="WEW18" s="29">
        <v>43647</v>
      </c>
      <c r="WEX18" s="30">
        <v>43861</v>
      </c>
      <c r="WEY18" s="82" t="s">
        <v>83</v>
      </c>
    </row>
    <row r="19" spans="1:15 15693:15704" s="331" customFormat="1" ht="56" customHeight="1" x14ac:dyDescent="0.2">
      <c r="A19" s="80"/>
      <c r="B19" s="516"/>
      <c r="C19" s="263" t="s">
        <v>353</v>
      </c>
      <c r="D19" s="146" t="s">
        <v>252</v>
      </c>
      <c r="E19" s="66" t="s">
        <v>605</v>
      </c>
      <c r="F19" s="263" t="s">
        <v>354</v>
      </c>
      <c r="G19" s="53">
        <v>4</v>
      </c>
      <c r="H19" s="143">
        <f>1/4</f>
        <v>0.25</v>
      </c>
      <c r="I19" s="143">
        <f>2/4</f>
        <v>0.5</v>
      </c>
      <c r="J19" s="143">
        <f>3/4</f>
        <v>0.75</v>
      </c>
      <c r="K19" s="143">
        <f>1/1</f>
        <v>1</v>
      </c>
      <c r="L19" s="45">
        <v>44562</v>
      </c>
      <c r="M19" s="45">
        <v>44926</v>
      </c>
      <c r="N19" s="82" t="s">
        <v>83</v>
      </c>
      <c r="O19" s="24"/>
      <c r="WEO19" s="487"/>
      <c r="WEP19" s="487"/>
      <c r="WEQ19" s="487"/>
      <c r="WER19" s="510"/>
      <c r="WES19" s="66" t="s">
        <v>90</v>
      </c>
      <c r="WET19" s="25" t="s">
        <v>89</v>
      </c>
      <c r="WEU19" s="27">
        <v>1</v>
      </c>
      <c r="WEV19" s="40"/>
      <c r="WEW19" s="29">
        <v>43466</v>
      </c>
      <c r="WEX19" s="30">
        <v>43889</v>
      </c>
      <c r="WEY19" s="82" t="s">
        <v>83</v>
      </c>
      <c r="WEZ19" s="340"/>
    </row>
    <row r="20" spans="1:15 15693:15704" s="331" customFormat="1" ht="57" customHeight="1" x14ac:dyDescent="0.2">
      <c r="A20" s="80"/>
      <c r="B20" s="516"/>
      <c r="C20" s="9" t="s">
        <v>225</v>
      </c>
      <c r="D20" s="9" t="s">
        <v>298</v>
      </c>
      <c r="E20" s="146" t="s">
        <v>711</v>
      </c>
      <c r="F20" s="369" t="s">
        <v>601</v>
      </c>
      <c r="G20" s="190">
        <v>0.9</v>
      </c>
      <c r="H20" s="268" t="s">
        <v>700</v>
      </c>
      <c r="I20" s="143">
        <f>20/23</f>
        <v>0.86956521739130432</v>
      </c>
      <c r="J20" s="143">
        <f>20/23</f>
        <v>0.86956521739130432</v>
      </c>
      <c r="K20" s="143">
        <f>20/23</f>
        <v>0.86956521739130432</v>
      </c>
      <c r="L20" s="45">
        <v>44562</v>
      </c>
      <c r="M20" s="45">
        <v>44926</v>
      </c>
      <c r="N20" s="82" t="s">
        <v>83</v>
      </c>
      <c r="O20" s="24"/>
      <c r="WEO20" s="329"/>
      <c r="WEP20" s="329"/>
      <c r="WEQ20" s="329"/>
      <c r="WER20" s="124"/>
      <c r="WES20" s="125"/>
      <c r="WET20" s="126"/>
      <c r="WEU20" s="127"/>
      <c r="WEV20" s="128"/>
      <c r="WEW20" s="129"/>
      <c r="WEX20" s="130"/>
      <c r="WEY20" s="131"/>
      <c r="WEZ20" s="340"/>
    </row>
    <row r="21" spans="1:15 15693:15704" s="331" customFormat="1" ht="49" customHeight="1" thickBot="1" x14ac:dyDescent="0.25">
      <c r="A21" s="80"/>
      <c r="B21" s="517"/>
      <c r="C21" s="173" t="s">
        <v>332</v>
      </c>
      <c r="D21" s="185" t="s">
        <v>350</v>
      </c>
      <c r="E21" s="123" t="s">
        <v>351</v>
      </c>
      <c r="F21" s="173" t="s">
        <v>333</v>
      </c>
      <c r="G21" s="155">
        <v>1</v>
      </c>
      <c r="H21" s="424" t="s">
        <v>700</v>
      </c>
      <c r="I21" s="425" t="s">
        <v>700</v>
      </c>
      <c r="J21" s="155" t="s">
        <v>712</v>
      </c>
      <c r="K21" s="272">
        <f>1/1</f>
        <v>1</v>
      </c>
      <c r="L21" s="63">
        <v>44562</v>
      </c>
      <c r="M21" s="63">
        <v>44926</v>
      </c>
      <c r="N21" s="120" t="s">
        <v>83</v>
      </c>
      <c r="O21" s="43"/>
      <c r="WEO21" s="329"/>
      <c r="WEP21" s="329"/>
      <c r="WEQ21" s="329"/>
      <c r="WER21" s="124"/>
      <c r="WES21" s="125"/>
      <c r="WET21" s="126"/>
      <c r="WEU21" s="127"/>
      <c r="WEV21" s="128"/>
      <c r="WEW21" s="129"/>
      <c r="WEX21" s="130"/>
      <c r="WEY21" s="131"/>
      <c r="WEZ21" s="340"/>
    </row>
    <row r="22" spans="1:15 15693:15704" ht="49" customHeight="1" x14ac:dyDescent="0.2">
      <c r="H22" s="410">
        <f>AVERAGE(H11:H21)</f>
        <v>0.74942559208200787</v>
      </c>
      <c r="I22" s="410">
        <f>AVERAGE(I11:I21)</f>
        <v>0.71372187131879294</v>
      </c>
      <c r="J22" s="410">
        <f>AVERAGE(J11:J21)</f>
        <v>0.84640095759069356</v>
      </c>
      <c r="K22" s="410">
        <f>AVERAGE(Jurídica!K12:K22)</f>
        <v>0.90909090909090906</v>
      </c>
      <c r="M22" s="514" t="s">
        <v>4</v>
      </c>
      <c r="N22" s="514"/>
      <c r="O22" s="514"/>
      <c r="WEX22" s="336"/>
    </row>
  </sheetData>
  <mergeCells count="47">
    <mergeCell ref="M22:O22"/>
    <mergeCell ref="B11:B21"/>
    <mergeCell ref="WEP11:WEP19"/>
    <mergeCell ref="D14:D18"/>
    <mergeCell ref="C14:C18"/>
    <mergeCell ref="WEO11:WEO19"/>
    <mergeCell ref="D12:D13"/>
    <mergeCell ref="C12:C13"/>
    <mergeCell ref="WEN1:WEN11"/>
    <mergeCell ref="WEO1:WEP4"/>
    <mergeCell ref="B1:C4"/>
    <mergeCell ref="H9:K9"/>
    <mergeCell ref="WET9:WET10"/>
    <mergeCell ref="WEU9:WEU10"/>
    <mergeCell ref="WEQ11:WEQ19"/>
    <mergeCell ref="B5:G5"/>
    <mergeCell ref="WER12:WER19"/>
    <mergeCell ref="O9:O10"/>
    <mergeCell ref="WEO9:WEO10"/>
    <mergeCell ref="WEP9:WEP10"/>
    <mergeCell ref="A1:A11"/>
    <mergeCell ref="M9:M10"/>
    <mergeCell ref="B9:B10"/>
    <mergeCell ref="D9:D10"/>
    <mergeCell ref="C9:C10"/>
    <mergeCell ref="E9:E10"/>
    <mergeCell ref="F9:F10"/>
    <mergeCell ref="G9:G10"/>
    <mergeCell ref="B6:O6"/>
    <mergeCell ref="B7:O7"/>
    <mergeCell ref="L9:L10"/>
    <mergeCell ref="WEQ1:WEX4"/>
    <mergeCell ref="WEO5:WEY5"/>
    <mergeCell ref="WEO8:WEY8"/>
    <mergeCell ref="B8:O8"/>
    <mergeCell ref="N9:N10"/>
    <mergeCell ref="N1:O1"/>
    <mergeCell ref="N2:O2"/>
    <mergeCell ref="N3:O3"/>
    <mergeCell ref="N4:O4"/>
    <mergeCell ref="D1:M4"/>
    <mergeCell ref="WEX9:WEX10"/>
    <mergeCell ref="WEY9:WEY10"/>
    <mergeCell ref="WEQ9:WEQ10"/>
    <mergeCell ref="WER9:WER10"/>
    <mergeCell ref="WEW9:WEW10"/>
    <mergeCell ref="WES9:WES10"/>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topLeftCell="B10" zoomScale="65" zoomScaleNormal="70" workbookViewId="0">
      <selection activeCell="K23" sqref="K23"/>
    </sheetView>
  </sheetViews>
  <sheetFormatPr baseColWidth="10" defaultRowHeight="12" x14ac:dyDescent="0.2"/>
  <cols>
    <col min="1" max="1" width="11.5" style="4"/>
    <col min="2" max="2" width="26.1640625" style="4" customWidth="1"/>
    <col min="3" max="3" width="24.6640625" style="4" customWidth="1"/>
    <col min="4" max="4" width="29.33203125" style="4" customWidth="1"/>
    <col min="5" max="5" width="27.5" style="4" customWidth="1"/>
    <col min="6" max="7" width="29.1640625" style="4" customWidth="1"/>
    <col min="8" max="8" width="21.83203125" style="4" customWidth="1"/>
    <col min="9" max="9" width="22.33203125" style="4" customWidth="1"/>
    <col min="10" max="10" width="23.33203125" style="4" customWidth="1"/>
    <col min="11" max="11" width="22.1640625" style="4" customWidth="1"/>
    <col min="12" max="12" width="18.5" style="4" customWidth="1"/>
    <col min="13" max="15" width="20.33203125" style="4" customWidth="1"/>
    <col min="16" max="16" width="28.6640625" style="4" customWidth="1"/>
    <col min="17" max="250" width="11.5" style="4"/>
    <col min="251" max="251" width="14.5" style="4" customWidth="1"/>
    <col min="252" max="252" width="22.1640625" style="4" customWidth="1"/>
    <col min="253" max="253" width="16.83203125" style="4" customWidth="1"/>
    <col min="254" max="254" width="22.6640625" style="4" customWidth="1"/>
    <col min="255" max="255" width="20.33203125" style="4" customWidth="1"/>
    <col min="256" max="256" width="22.5" style="4" customWidth="1"/>
    <col min="257" max="257" width="25.5" style="4" customWidth="1"/>
    <col min="258" max="258" width="10" style="4" customWidth="1"/>
    <col min="259" max="259" width="15.33203125" style="4" customWidth="1"/>
    <col min="260" max="264" width="0" style="4" hidden="1" customWidth="1"/>
    <col min="265" max="265" width="13.83203125" style="4" customWidth="1"/>
    <col min="266" max="266" width="20.5" style="4" customWidth="1"/>
    <col min="267" max="506" width="11.5" style="4"/>
    <col min="507" max="507" width="14.5" style="4" customWidth="1"/>
    <col min="508" max="508" width="22.1640625" style="4" customWidth="1"/>
    <col min="509" max="509" width="16.83203125" style="4" customWidth="1"/>
    <col min="510" max="510" width="22.6640625" style="4" customWidth="1"/>
    <col min="511" max="511" width="20.33203125" style="4" customWidth="1"/>
    <col min="512" max="512" width="22.5" style="4" customWidth="1"/>
    <col min="513" max="513" width="25.5" style="4" customWidth="1"/>
    <col min="514" max="514" width="10" style="4" customWidth="1"/>
    <col min="515" max="515" width="15.33203125" style="4" customWidth="1"/>
    <col min="516" max="520" width="0" style="4" hidden="1" customWidth="1"/>
    <col min="521" max="521" width="13.83203125" style="4" customWidth="1"/>
    <col min="522" max="522" width="20.5" style="4" customWidth="1"/>
    <col min="523" max="762" width="11.5" style="4"/>
    <col min="763" max="763" width="14.5" style="4" customWidth="1"/>
    <col min="764" max="764" width="22.1640625" style="4" customWidth="1"/>
    <col min="765" max="765" width="16.83203125" style="4" customWidth="1"/>
    <col min="766" max="766" width="22.6640625" style="4" customWidth="1"/>
    <col min="767" max="767" width="20.33203125" style="4" customWidth="1"/>
    <col min="768" max="768" width="22.5" style="4" customWidth="1"/>
    <col min="769" max="769" width="25.5" style="4" customWidth="1"/>
    <col min="770" max="770" width="10" style="4" customWidth="1"/>
    <col min="771" max="771" width="15.33203125" style="4" customWidth="1"/>
    <col min="772" max="776" width="0" style="4" hidden="1" customWidth="1"/>
    <col min="777" max="777" width="13.83203125" style="4" customWidth="1"/>
    <col min="778" max="778" width="20.5" style="4" customWidth="1"/>
    <col min="779" max="1018" width="11.5" style="4"/>
    <col min="1019" max="1019" width="14.5" style="4" customWidth="1"/>
    <col min="1020" max="1020" width="22.1640625" style="4" customWidth="1"/>
    <col min="1021" max="1021" width="16.83203125" style="4" customWidth="1"/>
    <col min="1022" max="1022" width="22.6640625" style="4" customWidth="1"/>
    <col min="1023" max="1023" width="20.33203125" style="4" customWidth="1"/>
    <col min="1024" max="1024" width="22.5" style="4" customWidth="1"/>
    <col min="1025" max="1025" width="25.5" style="4" customWidth="1"/>
    <col min="1026" max="1026" width="10" style="4" customWidth="1"/>
    <col min="1027" max="1027" width="15.33203125" style="4" customWidth="1"/>
    <col min="1028" max="1032" width="0" style="4" hidden="1" customWidth="1"/>
    <col min="1033" max="1033" width="13.83203125" style="4" customWidth="1"/>
    <col min="1034" max="1034" width="20.5" style="4" customWidth="1"/>
    <col min="1035" max="1274" width="11.5" style="4"/>
    <col min="1275" max="1275" width="14.5" style="4" customWidth="1"/>
    <col min="1276" max="1276" width="22.1640625" style="4" customWidth="1"/>
    <col min="1277" max="1277" width="16.83203125" style="4" customWidth="1"/>
    <col min="1278" max="1278" width="22.6640625" style="4" customWidth="1"/>
    <col min="1279" max="1279" width="20.33203125" style="4" customWidth="1"/>
    <col min="1280" max="1280" width="22.5" style="4" customWidth="1"/>
    <col min="1281" max="1281" width="25.5" style="4" customWidth="1"/>
    <col min="1282" max="1282" width="10" style="4" customWidth="1"/>
    <col min="1283" max="1283" width="15.33203125" style="4" customWidth="1"/>
    <col min="1284" max="1288" width="0" style="4" hidden="1" customWidth="1"/>
    <col min="1289" max="1289" width="13.83203125" style="4" customWidth="1"/>
    <col min="1290" max="1290" width="20.5" style="4" customWidth="1"/>
    <col min="1291" max="1530" width="11.5" style="4"/>
    <col min="1531" max="1531" width="14.5" style="4" customWidth="1"/>
    <col min="1532" max="1532" width="22.1640625" style="4" customWidth="1"/>
    <col min="1533" max="1533" width="16.83203125" style="4" customWidth="1"/>
    <col min="1534" max="1534" width="22.6640625" style="4" customWidth="1"/>
    <col min="1535" max="1535" width="20.33203125" style="4" customWidth="1"/>
    <col min="1536" max="1536" width="22.5" style="4" customWidth="1"/>
    <col min="1537" max="1537" width="25.5" style="4" customWidth="1"/>
    <col min="1538" max="1538" width="10" style="4" customWidth="1"/>
    <col min="1539" max="1539" width="15.33203125" style="4" customWidth="1"/>
    <col min="1540" max="1544" width="0" style="4" hidden="1" customWidth="1"/>
    <col min="1545" max="1545" width="13.83203125" style="4" customWidth="1"/>
    <col min="1546" max="1546" width="20.5" style="4" customWidth="1"/>
    <col min="1547" max="1786" width="11.5" style="4"/>
    <col min="1787" max="1787" width="14.5" style="4" customWidth="1"/>
    <col min="1788" max="1788" width="22.1640625" style="4" customWidth="1"/>
    <col min="1789" max="1789" width="16.83203125" style="4" customWidth="1"/>
    <col min="1790" max="1790" width="22.6640625" style="4" customWidth="1"/>
    <col min="1791" max="1791" width="20.33203125" style="4" customWidth="1"/>
    <col min="1792" max="1792" width="22.5" style="4" customWidth="1"/>
    <col min="1793" max="1793" width="25.5" style="4" customWidth="1"/>
    <col min="1794" max="1794" width="10" style="4" customWidth="1"/>
    <col min="1795" max="1795" width="15.33203125" style="4" customWidth="1"/>
    <col min="1796" max="1800" width="0" style="4" hidden="1" customWidth="1"/>
    <col min="1801" max="1801" width="13.83203125" style="4" customWidth="1"/>
    <col min="1802" max="1802" width="20.5" style="4" customWidth="1"/>
    <col min="1803" max="2042" width="11.5" style="4"/>
    <col min="2043" max="2043" width="14.5" style="4" customWidth="1"/>
    <col min="2044" max="2044" width="22.1640625" style="4" customWidth="1"/>
    <col min="2045" max="2045" width="16.83203125" style="4" customWidth="1"/>
    <col min="2046" max="2046" width="22.6640625" style="4" customWidth="1"/>
    <col min="2047" max="2047" width="20.33203125" style="4" customWidth="1"/>
    <col min="2048" max="2048" width="22.5" style="4" customWidth="1"/>
    <col min="2049" max="2049" width="25.5" style="4" customWidth="1"/>
    <col min="2050" max="2050" width="10" style="4" customWidth="1"/>
    <col min="2051" max="2051" width="15.33203125" style="4" customWidth="1"/>
    <col min="2052" max="2056" width="0" style="4" hidden="1" customWidth="1"/>
    <col min="2057" max="2057" width="13.83203125" style="4" customWidth="1"/>
    <col min="2058" max="2058" width="20.5" style="4" customWidth="1"/>
    <col min="2059" max="2298" width="11.5" style="4"/>
    <col min="2299" max="2299" width="14.5" style="4" customWidth="1"/>
    <col min="2300" max="2300" width="22.1640625" style="4" customWidth="1"/>
    <col min="2301" max="2301" width="16.83203125" style="4" customWidth="1"/>
    <col min="2302" max="2302" width="22.6640625" style="4" customWidth="1"/>
    <col min="2303" max="2303" width="20.33203125" style="4" customWidth="1"/>
    <col min="2304" max="2304" width="22.5" style="4" customWidth="1"/>
    <col min="2305" max="2305" width="25.5" style="4" customWidth="1"/>
    <col min="2306" max="2306" width="10" style="4" customWidth="1"/>
    <col min="2307" max="2307" width="15.33203125" style="4" customWidth="1"/>
    <col min="2308" max="2312" width="0" style="4" hidden="1" customWidth="1"/>
    <col min="2313" max="2313" width="13.83203125" style="4" customWidth="1"/>
    <col min="2314" max="2314" width="20.5" style="4" customWidth="1"/>
    <col min="2315" max="2554" width="11.5" style="4"/>
    <col min="2555" max="2555" width="14.5" style="4" customWidth="1"/>
    <col min="2556" max="2556" width="22.1640625" style="4" customWidth="1"/>
    <col min="2557" max="2557" width="16.83203125" style="4" customWidth="1"/>
    <col min="2558" max="2558" width="22.6640625" style="4" customWidth="1"/>
    <col min="2559" max="2559" width="20.33203125" style="4" customWidth="1"/>
    <col min="2560" max="2560" width="22.5" style="4" customWidth="1"/>
    <col min="2561" max="2561" width="25.5" style="4" customWidth="1"/>
    <col min="2562" max="2562" width="10" style="4" customWidth="1"/>
    <col min="2563" max="2563" width="15.33203125" style="4" customWidth="1"/>
    <col min="2564" max="2568" width="0" style="4" hidden="1" customWidth="1"/>
    <col min="2569" max="2569" width="13.83203125" style="4" customWidth="1"/>
    <col min="2570" max="2570" width="20.5" style="4" customWidth="1"/>
    <col min="2571" max="2810" width="11.5" style="4"/>
    <col min="2811" max="2811" width="14.5" style="4" customWidth="1"/>
    <col min="2812" max="2812" width="22.1640625" style="4" customWidth="1"/>
    <col min="2813" max="2813" width="16.83203125" style="4" customWidth="1"/>
    <col min="2814" max="2814" width="22.6640625" style="4" customWidth="1"/>
    <col min="2815" max="2815" width="20.33203125" style="4" customWidth="1"/>
    <col min="2816" max="2816" width="22.5" style="4" customWidth="1"/>
    <col min="2817" max="2817" width="25.5" style="4" customWidth="1"/>
    <col min="2818" max="2818" width="10" style="4" customWidth="1"/>
    <col min="2819" max="2819" width="15.33203125" style="4" customWidth="1"/>
    <col min="2820" max="2824" width="0" style="4" hidden="1" customWidth="1"/>
    <col min="2825" max="2825" width="13.83203125" style="4" customWidth="1"/>
    <col min="2826" max="2826" width="20.5" style="4" customWidth="1"/>
    <col min="2827" max="3066" width="11.5" style="4"/>
    <col min="3067" max="3067" width="14.5" style="4" customWidth="1"/>
    <col min="3068" max="3068" width="22.1640625" style="4" customWidth="1"/>
    <col min="3069" max="3069" width="16.83203125" style="4" customWidth="1"/>
    <col min="3070" max="3070" width="22.6640625" style="4" customWidth="1"/>
    <col min="3071" max="3071" width="20.33203125" style="4" customWidth="1"/>
    <col min="3072" max="3072" width="22.5" style="4" customWidth="1"/>
    <col min="3073" max="3073" width="25.5" style="4" customWidth="1"/>
    <col min="3074" max="3074" width="10" style="4" customWidth="1"/>
    <col min="3075" max="3075" width="15.33203125" style="4" customWidth="1"/>
    <col min="3076" max="3080" width="0" style="4" hidden="1" customWidth="1"/>
    <col min="3081" max="3081" width="13.83203125" style="4" customWidth="1"/>
    <col min="3082" max="3082" width="20.5" style="4" customWidth="1"/>
    <col min="3083" max="3322" width="11.5" style="4"/>
    <col min="3323" max="3323" width="14.5" style="4" customWidth="1"/>
    <col min="3324" max="3324" width="22.1640625" style="4" customWidth="1"/>
    <col min="3325" max="3325" width="16.83203125" style="4" customWidth="1"/>
    <col min="3326" max="3326" width="22.6640625" style="4" customWidth="1"/>
    <col min="3327" max="3327" width="20.33203125" style="4" customWidth="1"/>
    <col min="3328" max="3328" width="22.5" style="4" customWidth="1"/>
    <col min="3329" max="3329" width="25.5" style="4" customWidth="1"/>
    <col min="3330" max="3330" width="10" style="4" customWidth="1"/>
    <col min="3331" max="3331" width="15.33203125" style="4" customWidth="1"/>
    <col min="3332" max="3336" width="0" style="4" hidden="1" customWidth="1"/>
    <col min="3337" max="3337" width="13.83203125" style="4" customWidth="1"/>
    <col min="3338" max="3338" width="20.5" style="4" customWidth="1"/>
    <col min="3339" max="3578" width="11.5" style="4"/>
    <col min="3579" max="3579" width="14.5" style="4" customWidth="1"/>
    <col min="3580" max="3580" width="22.1640625" style="4" customWidth="1"/>
    <col min="3581" max="3581" width="16.83203125" style="4" customWidth="1"/>
    <col min="3582" max="3582" width="22.6640625" style="4" customWidth="1"/>
    <col min="3583" max="3583" width="20.33203125" style="4" customWidth="1"/>
    <col min="3584" max="3584" width="22.5" style="4" customWidth="1"/>
    <col min="3585" max="3585" width="25.5" style="4" customWidth="1"/>
    <col min="3586" max="3586" width="10" style="4" customWidth="1"/>
    <col min="3587" max="3587" width="15.33203125" style="4" customWidth="1"/>
    <col min="3588" max="3592" width="0" style="4" hidden="1" customWidth="1"/>
    <col min="3593" max="3593" width="13.83203125" style="4" customWidth="1"/>
    <col min="3594" max="3594" width="20.5" style="4" customWidth="1"/>
    <col min="3595" max="3834" width="11.5" style="4"/>
    <col min="3835" max="3835" width="14.5" style="4" customWidth="1"/>
    <col min="3836" max="3836" width="22.1640625" style="4" customWidth="1"/>
    <col min="3837" max="3837" width="16.83203125" style="4" customWidth="1"/>
    <col min="3838" max="3838" width="22.6640625" style="4" customWidth="1"/>
    <col min="3839" max="3839" width="20.33203125" style="4" customWidth="1"/>
    <col min="3840" max="3840" width="22.5" style="4" customWidth="1"/>
    <col min="3841" max="3841" width="25.5" style="4" customWidth="1"/>
    <col min="3842" max="3842" width="10" style="4" customWidth="1"/>
    <col min="3843" max="3843" width="15.33203125" style="4" customWidth="1"/>
    <col min="3844" max="3848" width="0" style="4" hidden="1" customWidth="1"/>
    <col min="3849" max="3849" width="13.83203125" style="4" customWidth="1"/>
    <col min="3850" max="3850" width="20.5" style="4" customWidth="1"/>
    <col min="3851" max="4090" width="11.5" style="4"/>
    <col min="4091" max="4091" width="14.5" style="4" customWidth="1"/>
    <col min="4092" max="4092" width="22.1640625" style="4" customWidth="1"/>
    <col min="4093" max="4093" width="16.83203125" style="4" customWidth="1"/>
    <col min="4094" max="4094" width="22.6640625" style="4" customWidth="1"/>
    <col min="4095" max="4095" width="20.33203125" style="4" customWidth="1"/>
    <col min="4096" max="4096" width="22.5" style="4" customWidth="1"/>
    <col min="4097" max="4097" width="25.5" style="4" customWidth="1"/>
    <col min="4098" max="4098" width="10" style="4" customWidth="1"/>
    <col min="4099" max="4099" width="15.33203125" style="4" customWidth="1"/>
    <col min="4100" max="4104" width="0" style="4" hidden="1" customWidth="1"/>
    <col min="4105" max="4105" width="13.83203125" style="4" customWidth="1"/>
    <col min="4106" max="4106" width="20.5" style="4" customWidth="1"/>
    <col min="4107" max="4346" width="11.5" style="4"/>
    <col min="4347" max="4347" width="14.5" style="4" customWidth="1"/>
    <col min="4348" max="4348" width="22.1640625" style="4" customWidth="1"/>
    <col min="4349" max="4349" width="16.83203125" style="4" customWidth="1"/>
    <col min="4350" max="4350" width="22.6640625" style="4" customWidth="1"/>
    <col min="4351" max="4351" width="20.33203125" style="4" customWidth="1"/>
    <col min="4352" max="4352" width="22.5" style="4" customWidth="1"/>
    <col min="4353" max="4353" width="25.5" style="4" customWidth="1"/>
    <col min="4354" max="4354" width="10" style="4" customWidth="1"/>
    <col min="4355" max="4355" width="15.33203125" style="4" customWidth="1"/>
    <col min="4356" max="4360" width="0" style="4" hidden="1" customWidth="1"/>
    <col min="4361" max="4361" width="13.83203125" style="4" customWidth="1"/>
    <col min="4362" max="4362" width="20.5" style="4" customWidth="1"/>
    <col min="4363" max="4602" width="11.5" style="4"/>
    <col min="4603" max="4603" width="14.5" style="4" customWidth="1"/>
    <col min="4604" max="4604" width="22.1640625" style="4" customWidth="1"/>
    <col min="4605" max="4605" width="16.83203125" style="4" customWidth="1"/>
    <col min="4606" max="4606" width="22.6640625" style="4" customWidth="1"/>
    <col min="4607" max="4607" width="20.33203125" style="4" customWidth="1"/>
    <col min="4608" max="4608" width="22.5" style="4" customWidth="1"/>
    <col min="4609" max="4609" width="25.5" style="4" customWidth="1"/>
    <col min="4610" max="4610" width="10" style="4" customWidth="1"/>
    <col min="4611" max="4611" width="15.33203125" style="4" customWidth="1"/>
    <col min="4612" max="4616" width="0" style="4" hidden="1" customWidth="1"/>
    <col min="4617" max="4617" width="13.83203125" style="4" customWidth="1"/>
    <col min="4618" max="4618" width="20.5" style="4" customWidth="1"/>
    <col min="4619" max="4858" width="11.5" style="4"/>
    <col min="4859" max="4859" width="14.5" style="4" customWidth="1"/>
    <col min="4860" max="4860" width="22.1640625" style="4" customWidth="1"/>
    <col min="4861" max="4861" width="16.83203125" style="4" customWidth="1"/>
    <col min="4862" max="4862" width="22.6640625" style="4" customWidth="1"/>
    <col min="4863" max="4863" width="20.33203125" style="4" customWidth="1"/>
    <col min="4864" max="4864" width="22.5" style="4" customWidth="1"/>
    <col min="4865" max="4865" width="25.5" style="4" customWidth="1"/>
    <col min="4866" max="4866" width="10" style="4" customWidth="1"/>
    <col min="4867" max="4867" width="15.33203125" style="4" customWidth="1"/>
    <col min="4868" max="4872" width="0" style="4" hidden="1" customWidth="1"/>
    <col min="4873" max="4873" width="13.83203125" style="4" customWidth="1"/>
    <col min="4874" max="4874" width="20.5" style="4" customWidth="1"/>
    <col min="4875" max="5114" width="11.5" style="4"/>
    <col min="5115" max="5115" width="14.5" style="4" customWidth="1"/>
    <col min="5116" max="5116" width="22.1640625" style="4" customWidth="1"/>
    <col min="5117" max="5117" width="16.83203125" style="4" customWidth="1"/>
    <col min="5118" max="5118" width="22.6640625" style="4" customWidth="1"/>
    <col min="5119" max="5119" width="20.33203125" style="4" customWidth="1"/>
    <col min="5120" max="5120" width="22.5" style="4" customWidth="1"/>
    <col min="5121" max="5121" width="25.5" style="4" customWidth="1"/>
    <col min="5122" max="5122" width="10" style="4" customWidth="1"/>
    <col min="5123" max="5123" width="15.33203125" style="4" customWidth="1"/>
    <col min="5124" max="5128" width="0" style="4" hidden="1" customWidth="1"/>
    <col min="5129" max="5129" width="13.83203125" style="4" customWidth="1"/>
    <col min="5130" max="5130" width="20.5" style="4" customWidth="1"/>
    <col min="5131" max="5370" width="11.5" style="4"/>
    <col min="5371" max="5371" width="14.5" style="4" customWidth="1"/>
    <col min="5372" max="5372" width="22.1640625" style="4" customWidth="1"/>
    <col min="5373" max="5373" width="16.83203125" style="4" customWidth="1"/>
    <col min="5374" max="5374" width="22.6640625" style="4" customWidth="1"/>
    <col min="5375" max="5375" width="20.33203125" style="4" customWidth="1"/>
    <col min="5376" max="5376" width="22.5" style="4" customWidth="1"/>
    <col min="5377" max="5377" width="25.5" style="4" customWidth="1"/>
    <col min="5378" max="5378" width="10" style="4" customWidth="1"/>
    <col min="5379" max="5379" width="15.33203125" style="4" customWidth="1"/>
    <col min="5380" max="5384" width="0" style="4" hidden="1" customWidth="1"/>
    <col min="5385" max="5385" width="13.83203125" style="4" customWidth="1"/>
    <col min="5386" max="5386" width="20.5" style="4" customWidth="1"/>
    <col min="5387" max="5626" width="11.5" style="4"/>
    <col min="5627" max="5627" width="14.5" style="4" customWidth="1"/>
    <col min="5628" max="5628" width="22.1640625" style="4" customWidth="1"/>
    <col min="5629" max="5629" width="16.83203125" style="4" customWidth="1"/>
    <col min="5630" max="5630" width="22.6640625" style="4" customWidth="1"/>
    <col min="5631" max="5631" width="20.33203125" style="4" customWidth="1"/>
    <col min="5632" max="5632" width="22.5" style="4" customWidth="1"/>
    <col min="5633" max="5633" width="25.5" style="4" customWidth="1"/>
    <col min="5634" max="5634" width="10" style="4" customWidth="1"/>
    <col min="5635" max="5635" width="15.33203125" style="4" customWidth="1"/>
    <col min="5636" max="5640" width="0" style="4" hidden="1" customWidth="1"/>
    <col min="5641" max="5641" width="13.83203125" style="4" customWidth="1"/>
    <col min="5642" max="5642" width="20.5" style="4" customWidth="1"/>
    <col min="5643" max="5882" width="11.5" style="4"/>
    <col min="5883" max="5883" width="14.5" style="4" customWidth="1"/>
    <col min="5884" max="5884" width="22.1640625" style="4" customWidth="1"/>
    <col min="5885" max="5885" width="16.83203125" style="4" customWidth="1"/>
    <col min="5886" max="5886" width="22.6640625" style="4" customWidth="1"/>
    <col min="5887" max="5887" width="20.33203125" style="4" customWidth="1"/>
    <col min="5888" max="5888" width="22.5" style="4" customWidth="1"/>
    <col min="5889" max="5889" width="25.5" style="4" customWidth="1"/>
    <col min="5890" max="5890" width="10" style="4" customWidth="1"/>
    <col min="5891" max="5891" width="15.33203125" style="4" customWidth="1"/>
    <col min="5892" max="5896" width="0" style="4" hidden="1" customWidth="1"/>
    <col min="5897" max="5897" width="13.83203125" style="4" customWidth="1"/>
    <col min="5898" max="5898" width="20.5" style="4" customWidth="1"/>
    <col min="5899" max="6138" width="11.5" style="4"/>
    <col min="6139" max="6139" width="14.5" style="4" customWidth="1"/>
    <col min="6140" max="6140" width="22.1640625" style="4" customWidth="1"/>
    <col min="6141" max="6141" width="16.83203125" style="4" customWidth="1"/>
    <col min="6142" max="6142" width="22.6640625" style="4" customWidth="1"/>
    <col min="6143" max="6143" width="20.33203125" style="4" customWidth="1"/>
    <col min="6144" max="6144" width="22.5" style="4" customWidth="1"/>
    <col min="6145" max="6145" width="25.5" style="4" customWidth="1"/>
    <col min="6146" max="6146" width="10" style="4" customWidth="1"/>
    <col min="6147" max="6147" width="15.33203125" style="4" customWidth="1"/>
    <col min="6148" max="6152" width="0" style="4" hidden="1" customWidth="1"/>
    <col min="6153" max="6153" width="13.83203125" style="4" customWidth="1"/>
    <col min="6154" max="6154" width="20.5" style="4" customWidth="1"/>
    <col min="6155" max="6394" width="11.5" style="4"/>
    <col min="6395" max="6395" width="14.5" style="4" customWidth="1"/>
    <col min="6396" max="6396" width="22.1640625" style="4" customWidth="1"/>
    <col min="6397" max="6397" width="16.83203125" style="4" customWidth="1"/>
    <col min="6398" max="6398" width="22.6640625" style="4" customWidth="1"/>
    <col min="6399" max="6399" width="20.33203125" style="4" customWidth="1"/>
    <col min="6400" max="6400" width="22.5" style="4" customWidth="1"/>
    <col min="6401" max="6401" width="25.5" style="4" customWidth="1"/>
    <col min="6402" max="6402" width="10" style="4" customWidth="1"/>
    <col min="6403" max="6403" width="15.33203125" style="4" customWidth="1"/>
    <col min="6404" max="6408" width="0" style="4" hidden="1" customWidth="1"/>
    <col min="6409" max="6409" width="13.83203125" style="4" customWidth="1"/>
    <col min="6410" max="6410" width="20.5" style="4" customWidth="1"/>
    <col min="6411" max="6650" width="11.5" style="4"/>
    <col min="6651" max="6651" width="14.5" style="4" customWidth="1"/>
    <col min="6652" max="6652" width="22.1640625" style="4" customWidth="1"/>
    <col min="6653" max="6653" width="16.83203125" style="4" customWidth="1"/>
    <col min="6654" max="6654" width="22.6640625" style="4" customWidth="1"/>
    <col min="6655" max="6655" width="20.33203125" style="4" customWidth="1"/>
    <col min="6656" max="6656" width="22.5" style="4" customWidth="1"/>
    <col min="6657" max="6657" width="25.5" style="4" customWidth="1"/>
    <col min="6658" max="6658" width="10" style="4" customWidth="1"/>
    <col min="6659" max="6659" width="15.33203125" style="4" customWidth="1"/>
    <col min="6660" max="6664" width="0" style="4" hidden="1" customWidth="1"/>
    <col min="6665" max="6665" width="13.83203125" style="4" customWidth="1"/>
    <col min="6666" max="6666" width="20.5" style="4" customWidth="1"/>
    <col min="6667" max="6906" width="11.5" style="4"/>
    <col min="6907" max="6907" width="14.5" style="4" customWidth="1"/>
    <col min="6908" max="6908" width="22.1640625" style="4" customWidth="1"/>
    <col min="6909" max="6909" width="16.83203125" style="4" customWidth="1"/>
    <col min="6910" max="6910" width="22.6640625" style="4" customWidth="1"/>
    <col min="6911" max="6911" width="20.33203125" style="4" customWidth="1"/>
    <col min="6912" max="6912" width="22.5" style="4" customWidth="1"/>
    <col min="6913" max="6913" width="25.5" style="4" customWidth="1"/>
    <col min="6914" max="6914" width="10" style="4" customWidth="1"/>
    <col min="6915" max="6915" width="15.33203125" style="4" customWidth="1"/>
    <col min="6916" max="6920" width="0" style="4" hidden="1" customWidth="1"/>
    <col min="6921" max="6921" width="13.83203125" style="4" customWidth="1"/>
    <col min="6922" max="6922" width="20.5" style="4" customWidth="1"/>
    <col min="6923" max="7162" width="11.5" style="4"/>
    <col min="7163" max="7163" width="14.5" style="4" customWidth="1"/>
    <col min="7164" max="7164" width="22.1640625" style="4" customWidth="1"/>
    <col min="7165" max="7165" width="16.83203125" style="4" customWidth="1"/>
    <col min="7166" max="7166" width="22.6640625" style="4" customWidth="1"/>
    <col min="7167" max="7167" width="20.33203125" style="4" customWidth="1"/>
    <col min="7168" max="7168" width="22.5" style="4" customWidth="1"/>
    <col min="7169" max="7169" width="25.5" style="4" customWidth="1"/>
    <col min="7170" max="7170" width="10" style="4" customWidth="1"/>
    <col min="7171" max="7171" width="15.33203125" style="4" customWidth="1"/>
    <col min="7172" max="7176" width="0" style="4" hidden="1" customWidth="1"/>
    <col min="7177" max="7177" width="13.83203125" style="4" customWidth="1"/>
    <col min="7178" max="7178" width="20.5" style="4" customWidth="1"/>
    <col min="7179" max="7418" width="11.5" style="4"/>
    <col min="7419" max="7419" width="14.5" style="4" customWidth="1"/>
    <col min="7420" max="7420" width="22.1640625" style="4" customWidth="1"/>
    <col min="7421" max="7421" width="16.83203125" style="4" customWidth="1"/>
    <col min="7422" max="7422" width="22.6640625" style="4" customWidth="1"/>
    <col min="7423" max="7423" width="20.33203125" style="4" customWidth="1"/>
    <col min="7424" max="7424" width="22.5" style="4" customWidth="1"/>
    <col min="7425" max="7425" width="25.5" style="4" customWidth="1"/>
    <col min="7426" max="7426" width="10" style="4" customWidth="1"/>
    <col min="7427" max="7427" width="15.33203125" style="4" customWidth="1"/>
    <col min="7428" max="7432" width="0" style="4" hidden="1" customWidth="1"/>
    <col min="7433" max="7433" width="13.83203125" style="4" customWidth="1"/>
    <col min="7434" max="7434" width="20.5" style="4" customWidth="1"/>
    <col min="7435" max="7674" width="11.5" style="4"/>
    <col min="7675" max="7675" width="14.5" style="4" customWidth="1"/>
    <col min="7676" max="7676" width="22.1640625" style="4" customWidth="1"/>
    <col min="7677" max="7677" width="16.83203125" style="4" customWidth="1"/>
    <col min="7678" max="7678" width="22.6640625" style="4" customWidth="1"/>
    <col min="7679" max="7679" width="20.33203125" style="4" customWidth="1"/>
    <col min="7680" max="7680" width="22.5" style="4" customWidth="1"/>
    <col min="7681" max="7681" width="25.5" style="4" customWidth="1"/>
    <col min="7682" max="7682" width="10" style="4" customWidth="1"/>
    <col min="7683" max="7683" width="15.33203125" style="4" customWidth="1"/>
    <col min="7684" max="7688" width="0" style="4" hidden="1" customWidth="1"/>
    <col min="7689" max="7689" width="13.83203125" style="4" customWidth="1"/>
    <col min="7690" max="7690" width="20.5" style="4" customWidth="1"/>
    <col min="7691" max="7930" width="11.5" style="4"/>
    <col min="7931" max="7931" width="14.5" style="4" customWidth="1"/>
    <col min="7932" max="7932" width="22.1640625" style="4" customWidth="1"/>
    <col min="7933" max="7933" width="16.83203125" style="4" customWidth="1"/>
    <col min="7934" max="7934" width="22.6640625" style="4" customWidth="1"/>
    <col min="7935" max="7935" width="20.33203125" style="4" customWidth="1"/>
    <col min="7936" max="7936" width="22.5" style="4" customWidth="1"/>
    <col min="7937" max="7937" width="25.5" style="4" customWidth="1"/>
    <col min="7938" max="7938" width="10" style="4" customWidth="1"/>
    <col min="7939" max="7939" width="15.33203125" style="4" customWidth="1"/>
    <col min="7940" max="7944" width="0" style="4" hidden="1" customWidth="1"/>
    <col min="7945" max="7945" width="13.83203125" style="4" customWidth="1"/>
    <col min="7946" max="7946" width="20.5" style="4" customWidth="1"/>
    <col min="7947" max="8186" width="11.5" style="4"/>
    <col min="8187" max="8187" width="14.5" style="4" customWidth="1"/>
    <col min="8188" max="8188" width="22.1640625" style="4" customWidth="1"/>
    <col min="8189" max="8189" width="16.83203125" style="4" customWidth="1"/>
    <col min="8190" max="8190" width="22.6640625" style="4" customWidth="1"/>
    <col min="8191" max="8191" width="20.33203125" style="4" customWidth="1"/>
    <col min="8192" max="8192" width="22.5" style="4" customWidth="1"/>
    <col min="8193" max="8193" width="25.5" style="4" customWidth="1"/>
    <col min="8194" max="8194" width="10" style="4" customWidth="1"/>
    <col min="8195" max="8195" width="15.33203125" style="4" customWidth="1"/>
    <col min="8196" max="8200" width="0" style="4" hidden="1" customWidth="1"/>
    <col min="8201" max="8201" width="13.83203125" style="4" customWidth="1"/>
    <col min="8202" max="8202" width="20.5" style="4" customWidth="1"/>
    <col min="8203" max="8442" width="11.5" style="4"/>
    <col min="8443" max="8443" width="14.5" style="4" customWidth="1"/>
    <col min="8444" max="8444" width="22.1640625" style="4" customWidth="1"/>
    <col min="8445" max="8445" width="16.83203125" style="4" customWidth="1"/>
    <col min="8446" max="8446" width="22.6640625" style="4" customWidth="1"/>
    <col min="8447" max="8447" width="20.33203125" style="4" customWidth="1"/>
    <col min="8448" max="8448" width="22.5" style="4" customWidth="1"/>
    <col min="8449" max="8449" width="25.5" style="4" customWidth="1"/>
    <col min="8450" max="8450" width="10" style="4" customWidth="1"/>
    <col min="8451" max="8451" width="15.33203125" style="4" customWidth="1"/>
    <col min="8452" max="8456" width="0" style="4" hidden="1" customWidth="1"/>
    <col min="8457" max="8457" width="13.83203125" style="4" customWidth="1"/>
    <col min="8458" max="8458" width="20.5" style="4" customWidth="1"/>
    <col min="8459" max="8698" width="11.5" style="4"/>
    <col min="8699" max="8699" width="14.5" style="4" customWidth="1"/>
    <col min="8700" max="8700" width="22.1640625" style="4" customWidth="1"/>
    <col min="8701" max="8701" width="16.83203125" style="4" customWidth="1"/>
    <col min="8702" max="8702" width="22.6640625" style="4" customWidth="1"/>
    <col min="8703" max="8703" width="20.33203125" style="4" customWidth="1"/>
    <col min="8704" max="8704" width="22.5" style="4" customWidth="1"/>
    <col min="8705" max="8705" width="25.5" style="4" customWidth="1"/>
    <col min="8706" max="8706" width="10" style="4" customWidth="1"/>
    <col min="8707" max="8707" width="15.33203125" style="4" customWidth="1"/>
    <col min="8708" max="8712" width="0" style="4" hidden="1" customWidth="1"/>
    <col min="8713" max="8713" width="13.83203125" style="4" customWidth="1"/>
    <col min="8714" max="8714" width="20.5" style="4" customWidth="1"/>
    <col min="8715" max="8954" width="11.5" style="4"/>
    <col min="8955" max="8955" width="14.5" style="4" customWidth="1"/>
    <col min="8956" max="8956" width="22.1640625" style="4" customWidth="1"/>
    <col min="8957" max="8957" width="16.83203125" style="4" customWidth="1"/>
    <col min="8958" max="8958" width="22.6640625" style="4" customWidth="1"/>
    <col min="8959" max="8959" width="20.33203125" style="4" customWidth="1"/>
    <col min="8960" max="8960" width="22.5" style="4" customWidth="1"/>
    <col min="8961" max="8961" width="25.5" style="4" customWidth="1"/>
    <col min="8962" max="8962" width="10" style="4" customWidth="1"/>
    <col min="8963" max="8963" width="15.33203125" style="4" customWidth="1"/>
    <col min="8964" max="8968" width="0" style="4" hidden="1" customWidth="1"/>
    <col min="8969" max="8969" width="13.83203125" style="4" customWidth="1"/>
    <col min="8970" max="8970" width="20.5" style="4" customWidth="1"/>
    <col min="8971" max="9210" width="11.5" style="4"/>
    <col min="9211" max="9211" width="14.5" style="4" customWidth="1"/>
    <col min="9212" max="9212" width="22.1640625" style="4" customWidth="1"/>
    <col min="9213" max="9213" width="16.83203125" style="4" customWidth="1"/>
    <col min="9214" max="9214" width="22.6640625" style="4" customWidth="1"/>
    <col min="9215" max="9215" width="20.33203125" style="4" customWidth="1"/>
    <col min="9216" max="9216" width="22.5" style="4" customWidth="1"/>
    <col min="9217" max="9217" width="25.5" style="4" customWidth="1"/>
    <col min="9218" max="9218" width="10" style="4" customWidth="1"/>
    <col min="9219" max="9219" width="15.33203125" style="4" customWidth="1"/>
    <col min="9220" max="9224" width="0" style="4" hidden="1" customWidth="1"/>
    <col min="9225" max="9225" width="13.83203125" style="4" customWidth="1"/>
    <col min="9226" max="9226" width="20.5" style="4" customWidth="1"/>
    <col min="9227" max="9466" width="11.5" style="4"/>
    <col min="9467" max="9467" width="14.5" style="4" customWidth="1"/>
    <col min="9468" max="9468" width="22.1640625" style="4" customWidth="1"/>
    <col min="9469" max="9469" width="16.83203125" style="4" customWidth="1"/>
    <col min="9470" max="9470" width="22.6640625" style="4" customWidth="1"/>
    <col min="9471" max="9471" width="20.33203125" style="4" customWidth="1"/>
    <col min="9472" max="9472" width="22.5" style="4" customWidth="1"/>
    <col min="9473" max="9473" width="25.5" style="4" customWidth="1"/>
    <col min="9474" max="9474" width="10" style="4" customWidth="1"/>
    <col min="9475" max="9475" width="15.33203125" style="4" customWidth="1"/>
    <col min="9476" max="9480" width="0" style="4" hidden="1" customWidth="1"/>
    <col min="9481" max="9481" width="13.83203125" style="4" customWidth="1"/>
    <col min="9482" max="9482" width="20.5" style="4" customWidth="1"/>
    <col min="9483" max="9722" width="11.5" style="4"/>
    <col min="9723" max="9723" width="14.5" style="4" customWidth="1"/>
    <col min="9724" max="9724" width="22.1640625" style="4" customWidth="1"/>
    <col min="9725" max="9725" width="16.83203125" style="4" customWidth="1"/>
    <col min="9726" max="9726" width="22.6640625" style="4" customWidth="1"/>
    <col min="9727" max="9727" width="20.33203125" style="4" customWidth="1"/>
    <col min="9728" max="9728" width="22.5" style="4" customWidth="1"/>
    <col min="9729" max="9729" width="25.5" style="4" customWidth="1"/>
    <col min="9730" max="9730" width="10" style="4" customWidth="1"/>
    <col min="9731" max="9731" width="15.33203125" style="4" customWidth="1"/>
    <col min="9732" max="9736" width="0" style="4" hidden="1" customWidth="1"/>
    <col min="9737" max="9737" width="13.83203125" style="4" customWidth="1"/>
    <col min="9738" max="9738" width="20.5" style="4" customWidth="1"/>
    <col min="9739" max="9978" width="11.5" style="4"/>
    <col min="9979" max="9979" width="14.5" style="4" customWidth="1"/>
    <col min="9980" max="9980" width="22.1640625" style="4" customWidth="1"/>
    <col min="9981" max="9981" width="16.83203125" style="4" customWidth="1"/>
    <col min="9982" max="9982" width="22.6640625" style="4" customWidth="1"/>
    <col min="9983" max="9983" width="20.33203125" style="4" customWidth="1"/>
    <col min="9984" max="9984" width="22.5" style="4" customWidth="1"/>
    <col min="9985" max="9985" width="25.5" style="4" customWidth="1"/>
    <col min="9986" max="9986" width="10" style="4" customWidth="1"/>
    <col min="9987" max="9987" width="15.33203125" style="4" customWidth="1"/>
    <col min="9988" max="9992" width="0" style="4" hidden="1" customWidth="1"/>
    <col min="9993" max="9993" width="13.83203125" style="4" customWidth="1"/>
    <col min="9994" max="9994" width="20.5" style="4" customWidth="1"/>
    <col min="9995" max="10234" width="11.5" style="4"/>
    <col min="10235" max="10235" width="14.5" style="4" customWidth="1"/>
    <col min="10236" max="10236" width="22.1640625" style="4" customWidth="1"/>
    <col min="10237" max="10237" width="16.83203125" style="4" customWidth="1"/>
    <col min="10238" max="10238" width="22.6640625" style="4" customWidth="1"/>
    <col min="10239" max="10239" width="20.33203125" style="4" customWidth="1"/>
    <col min="10240" max="10240" width="22.5" style="4" customWidth="1"/>
    <col min="10241" max="10241" width="25.5" style="4" customWidth="1"/>
    <col min="10242" max="10242" width="10" style="4" customWidth="1"/>
    <col min="10243" max="10243" width="15.33203125" style="4" customWidth="1"/>
    <col min="10244" max="10248" width="0" style="4" hidden="1" customWidth="1"/>
    <col min="10249" max="10249" width="13.83203125" style="4" customWidth="1"/>
    <col min="10250" max="10250" width="20.5" style="4" customWidth="1"/>
    <col min="10251" max="10490" width="11.5" style="4"/>
    <col min="10491" max="10491" width="14.5" style="4" customWidth="1"/>
    <col min="10492" max="10492" width="22.1640625" style="4" customWidth="1"/>
    <col min="10493" max="10493" width="16.83203125" style="4" customWidth="1"/>
    <col min="10494" max="10494" width="22.6640625" style="4" customWidth="1"/>
    <col min="10495" max="10495" width="20.33203125" style="4" customWidth="1"/>
    <col min="10496" max="10496" width="22.5" style="4" customWidth="1"/>
    <col min="10497" max="10497" width="25.5" style="4" customWidth="1"/>
    <col min="10498" max="10498" width="10" style="4" customWidth="1"/>
    <col min="10499" max="10499" width="15.33203125" style="4" customWidth="1"/>
    <col min="10500" max="10504" width="0" style="4" hidden="1" customWidth="1"/>
    <col min="10505" max="10505" width="13.83203125" style="4" customWidth="1"/>
    <col min="10506" max="10506" width="20.5" style="4" customWidth="1"/>
    <col min="10507" max="10746" width="11.5" style="4"/>
    <col min="10747" max="10747" width="14.5" style="4" customWidth="1"/>
    <col min="10748" max="10748" width="22.1640625" style="4" customWidth="1"/>
    <col min="10749" max="10749" width="16.83203125" style="4" customWidth="1"/>
    <col min="10750" max="10750" width="22.6640625" style="4" customWidth="1"/>
    <col min="10751" max="10751" width="20.33203125" style="4" customWidth="1"/>
    <col min="10752" max="10752" width="22.5" style="4" customWidth="1"/>
    <col min="10753" max="10753" width="25.5" style="4" customWidth="1"/>
    <col min="10754" max="10754" width="10" style="4" customWidth="1"/>
    <col min="10755" max="10755" width="15.33203125" style="4" customWidth="1"/>
    <col min="10756" max="10760" width="0" style="4" hidden="1" customWidth="1"/>
    <col min="10761" max="10761" width="13.83203125" style="4" customWidth="1"/>
    <col min="10762" max="10762" width="20.5" style="4" customWidth="1"/>
    <col min="10763" max="11002" width="11.5" style="4"/>
    <col min="11003" max="11003" width="14.5" style="4" customWidth="1"/>
    <col min="11004" max="11004" width="22.1640625" style="4" customWidth="1"/>
    <col min="11005" max="11005" width="16.83203125" style="4" customWidth="1"/>
    <col min="11006" max="11006" width="22.6640625" style="4" customWidth="1"/>
    <col min="11007" max="11007" width="20.33203125" style="4" customWidth="1"/>
    <col min="11008" max="11008" width="22.5" style="4" customWidth="1"/>
    <col min="11009" max="11009" width="25.5" style="4" customWidth="1"/>
    <col min="11010" max="11010" width="10" style="4" customWidth="1"/>
    <col min="11011" max="11011" width="15.33203125" style="4" customWidth="1"/>
    <col min="11012" max="11016" width="0" style="4" hidden="1" customWidth="1"/>
    <col min="11017" max="11017" width="13.83203125" style="4" customWidth="1"/>
    <col min="11018" max="11018" width="20.5" style="4" customWidth="1"/>
    <col min="11019" max="11258" width="11.5" style="4"/>
    <col min="11259" max="11259" width="14.5" style="4" customWidth="1"/>
    <col min="11260" max="11260" width="22.1640625" style="4" customWidth="1"/>
    <col min="11261" max="11261" width="16.83203125" style="4" customWidth="1"/>
    <col min="11262" max="11262" width="22.6640625" style="4" customWidth="1"/>
    <col min="11263" max="11263" width="20.33203125" style="4" customWidth="1"/>
    <col min="11264" max="11264" width="22.5" style="4" customWidth="1"/>
    <col min="11265" max="11265" width="25.5" style="4" customWidth="1"/>
    <col min="11266" max="11266" width="10" style="4" customWidth="1"/>
    <col min="11267" max="11267" width="15.33203125" style="4" customWidth="1"/>
    <col min="11268" max="11272" width="0" style="4" hidden="1" customWidth="1"/>
    <col min="11273" max="11273" width="13.83203125" style="4" customWidth="1"/>
    <col min="11274" max="11274" width="20.5" style="4" customWidth="1"/>
    <col min="11275" max="11514" width="11.5" style="4"/>
    <col min="11515" max="11515" width="14.5" style="4" customWidth="1"/>
    <col min="11516" max="11516" width="22.1640625" style="4" customWidth="1"/>
    <col min="11517" max="11517" width="16.83203125" style="4" customWidth="1"/>
    <col min="11518" max="11518" width="22.6640625" style="4" customWidth="1"/>
    <col min="11519" max="11519" width="20.33203125" style="4" customWidth="1"/>
    <col min="11520" max="11520" width="22.5" style="4" customWidth="1"/>
    <col min="11521" max="11521" width="25.5" style="4" customWidth="1"/>
    <col min="11522" max="11522" width="10" style="4" customWidth="1"/>
    <col min="11523" max="11523" width="15.33203125" style="4" customWidth="1"/>
    <col min="11524" max="11528" width="0" style="4" hidden="1" customWidth="1"/>
    <col min="11529" max="11529" width="13.83203125" style="4" customWidth="1"/>
    <col min="11530" max="11530" width="20.5" style="4" customWidth="1"/>
    <col min="11531" max="11770" width="11.5" style="4"/>
    <col min="11771" max="11771" width="14.5" style="4" customWidth="1"/>
    <col min="11772" max="11772" width="22.1640625" style="4" customWidth="1"/>
    <col min="11773" max="11773" width="16.83203125" style="4" customWidth="1"/>
    <col min="11774" max="11774" width="22.6640625" style="4" customWidth="1"/>
    <col min="11775" max="11775" width="20.33203125" style="4" customWidth="1"/>
    <col min="11776" max="11776" width="22.5" style="4" customWidth="1"/>
    <col min="11777" max="11777" width="25.5" style="4" customWidth="1"/>
    <col min="11778" max="11778" width="10" style="4" customWidth="1"/>
    <col min="11779" max="11779" width="15.33203125" style="4" customWidth="1"/>
    <col min="11780" max="11784" width="0" style="4" hidden="1" customWidth="1"/>
    <col min="11785" max="11785" width="13.83203125" style="4" customWidth="1"/>
    <col min="11786" max="11786" width="20.5" style="4" customWidth="1"/>
    <col min="11787" max="12026" width="11.5" style="4"/>
    <col min="12027" max="12027" width="14.5" style="4" customWidth="1"/>
    <col min="12028" max="12028" width="22.1640625" style="4" customWidth="1"/>
    <col min="12029" max="12029" width="16.83203125" style="4" customWidth="1"/>
    <col min="12030" max="12030" width="22.6640625" style="4" customWidth="1"/>
    <col min="12031" max="12031" width="20.33203125" style="4" customWidth="1"/>
    <col min="12032" max="12032" width="22.5" style="4" customWidth="1"/>
    <col min="12033" max="12033" width="25.5" style="4" customWidth="1"/>
    <col min="12034" max="12034" width="10" style="4" customWidth="1"/>
    <col min="12035" max="12035" width="15.33203125" style="4" customWidth="1"/>
    <col min="12036" max="12040" width="0" style="4" hidden="1" customWidth="1"/>
    <col min="12041" max="12041" width="13.83203125" style="4" customWidth="1"/>
    <col min="12042" max="12042" width="20.5" style="4" customWidth="1"/>
    <col min="12043" max="12282" width="11.5" style="4"/>
    <col min="12283" max="12283" width="14.5" style="4" customWidth="1"/>
    <col min="12284" max="12284" width="22.1640625" style="4" customWidth="1"/>
    <col min="12285" max="12285" width="16.83203125" style="4" customWidth="1"/>
    <col min="12286" max="12286" width="22.6640625" style="4" customWidth="1"/>
    <col min="12287" max="12287" width="20.33203125" style="4" customWidth="1"/>
    <col min="12288" max="12288" width="22.5" style="4" customWidth="1"/>
    <col min="12289" max="12289" width="25.5" style="4" customWidth="1"/>
    <col min="12290" max="12290" width="10" style="4" customWidth="1"/>
    <col min="12291" max="12291" width="15.33203125" style="4" customWidth="1"/>
    <col min="12292" max="12296" width="0" style="4" hidden="1" customWidth="1"/>
    <col min="12297" max="12297" width="13.83203125" style="4" customWidth="1"/>
    <col min="12298" max="12298" width="20.5" style="4" customWidth="1"/>
    <col min="12299" max="12538" width="11.5" style="4"/>
    <col min="12539" max="12539" width="14.5" style="4" customWidth="1"/>
    <col min="12540" max="12540" width="22.1640625" style="4" customWidth="1"/>
    <col min="12541" max="12541" width="16.83203125" style="4" customWidth="1"/>
    <col min="12542" max="12542" width="22.6640625" style="4" customWidth="1"/>
    <col min="12543" max="12543" width="20.33203125" style="4" customWidth="1"/>
    <col min="12544" max="12544" width="22.5" style="4" customWidth="1"/>
    <col min="12545" max="12545" width="25.5" style="4" customWidth="1"/>
    <col min="12546" max="12546" width="10" style="4" customWidth="1"/>
    <col min="12547" max="12547" width="15.33203125" style="4" customWidth="1"/>
    <col min="12548" max="12552" width="0" style="4" hidden="1" customWidth="1"/>
    <col min="12553" max="12553" width="13.83203125" style="4" customWidth="1"/>
    <col min="12554" max="12554" width="20.5" style="4" customWidth="1"/>
    <col min="12555" max="12794" width="11.5" style="4"/>
    <col min="12795" max="12795" width="14.5" style="4" customWidth="1"/>
    <col min="12796" max="12796" width="22.1640625" style="4" customWidth="1"/>
    <col min="12797" max="12797" width="16.83203125" style="4" customWidth="1"/>
    <col min="12798" max="12798" width="22.6640625" style="4" customWidth="1"/>
    <col min="12799" max="12799" width="20.33203125" style="4" customWidth="1"/>
    <col min="12800" max="12800" width="22.5" style="4" customWidth="1"/>
    <col min="12801" max="12801" width="25.5" style="4" customWidth="1"/>
    <col min="12802" max="12802" width="10" style="4" customWidth="1"/>
    <col min="12803" max="12803" width="15.33203125" style="4" customWidth="1"/>
    <col min="12804" max="12808" width="0" style="4" hidden="1" customWidth="1"/>
    <col min="12809" max="12809" width="13.83203125" style="4" customWidth="1"/>
    <col min="12810" max="12810" width="20.5" style="4" customWidth="1"/>
    <col min="12811" max="13050" width="11.5" style="4"/>
    <col min="13051" max="13051" width="14.5" style="4" customWidth="1"/>
    <col min="13052" max="13052" width="22.1640625" style="4" customWidth="1"/>
    <col min="13053" max="13053" width="16.83203125" style="4" customWidth="1"/>
    <col min="13054" max="13054" width="22.6640625" style="4" customWidth="1"/>
    <col min="13055" max="13055" width="20.33203125" style="4" customWidth="1"/>
    <col min="13056" max="13056" width="22.5" style="4" customWidth="1"/>
    <col min="13057" max="13057" width="25.5" style="4" customWidth="1"/>
    <col min="13058" max="13058" width="10" style="4" customWidth="1"/>
    <col min="13059" max="13059" width="15.33203125" style="4" customWidth="1"/>
    <col min="13060" max="13064" width="0" style="4" hidden="1" customWidth="1"/>
    <col min="13065" max="13065" width="13.83203125" style="4" customWidth="1"/>
    <col min="13066" max="13066" width="20.5" style="4" customWidth="1"/>
    <col min="13067" max="13306" width="11.5" style="4"/>
    <col min="13307" max="13307" width="14.5" style="4" customWidth="1"/>
    <col min="13308" max="13308" width="22.1640625" style="4" customWidth="1"/>
    <col min="13309" max="13309" width="16.83203125" style="4" customWidth="1"/>
    <col min="13310" max="13310" width="22.6640625" style="4" customWidth="1"/>
    <col min="13311" max="13311" width="20.33203125" style="4" customWidth="1"/>
    <col min="13312" max="13312" width="22.5" style="4" customWidth="1"/>
    <col min="13313" max="13313" width="25.5" style="4" customWidth="1"/>
    <col min="13314" max="13314" width="10" style="4" customWidth="1"/>
    <col min="13315" max="13315" width="15.33203125" style="4" customWidth="1"/>
    <col min="13316" max="13320" width="0" style="4" hidden="1" customWidth="1"/>
    <col min="13321" max="13321" width="13.83203125" style="4" customWidth="1"/>
    <col min="13322" max="13322" width="20.5" style="4" customWidth="1"/>
    <col min="13323" max="13562" width="11.5" style="4"/>
    <col min="13563" max="13563" width="14.5" style="4" customWidth="1"/>
    <col min="13564" max="13564" width="22.1640625" style="4" customWidth="1"/>
    <col min="13565" max="13565" width="16.83203125" style="4" customWidth="1"/>
    <col min="13566" max="13566" width="22.6640625" style="4" customWidth="1"/>
    <col min="13567" max="13567" width="20.33203125" style="4" customWidth="1"/>
    <col min="13568" max="13568" width="22.5" style="4" customWidth="1"/>
    <col min="13569" max="13569" width="25.5" style="4" customWidth="1"/>
    <col min="13570" max="13570" width="10" style="4" customWidth="1"/>
    <col min="13571" max="13571" width="15.33203125" style="4" customWidth="1"/>
    <col min="13572" max="13576" width="0" style="4" hidden="1" customWidth="1"/>
    <col min="13577" max="13577" width="13.83203125" style="4" customWidth="1"/>
    <col min="13578" max="13578" width="20.5" style="4" customWidth="1"/>
    <col min="13579" max="13818" width="11.5" style="4"/>
    <col min="13819" max="13819" width="14.5" style="4" customWidth="1"/>
    <col min="13820" max="13820" width="22.1640625" style="4" customWidth="1"/>
    <col min="13821" max="13821" width="16.83203125" style="4" customWidth="1"/>
    <col min="13822" max="13822" width="22.6640625" style="4" customWidth="1"/>
    <col min="13823" max="13823" width="20.33203125" style="4" customWidth="1"/>
    <col min="13824" max="13824" width="22.5" style="4" customWidth="1"/>
    <col min="13825" max="13825" width="25.5" style="4" customWidth="1"/>
    <col min="13826" max="13826" width="10" style="4" customWidth="1"/>
    <col min="13827" max="13827" width="15.33203125" style="4" customWidth="1"/>
    <col min="13828" max="13832" width="0" style="4" hidden="1" customWidth="1"/>
    <col min="13833" max="13833" width="13.83203125" style="4" customWidth="1"/>
    <col min="13834" max="13834" width="20.5" style="4" customWidth="1"/>
    <col min="13835" max="14074" width="11.5" style="4"/>
    <col min="14075" max="14075" width="14.5" style="4" customWidth="1"/>
    <col min="14076" max="14076" width="22.1640625" style="4" customWidth="1"/>
    <col min="14077" max="14077" width="16.83203125" style="4" customWidth="1"/>
    <col min="14078" max="14078" width="22.6640625" style="4" customWidth="1"/>
    <col min="14079" max="14079" width="20.33203125" style="4" customWidth="1"/>
    <col min="14080" max="14080" width="22.5" style="4" customWidth="1"/>
    <col min="14081" max="14081" width="25.5" style="4" customWidth="1"/>
    <col min="14082" max="14082" width="10" style="4" customWidth="1"/>
    <col min="14083" max="14083" width="15.33203125" style="4" customWidth="1"/>
    <col min="14084" max="14088" width="0" style="4" hidden="1" customWidth="1"/>
    <col min="14089" max="14089" width="13.83203125" style="4" customWidth="1"/>
    <col min="14090" max="14090" width="20.5" style="4" customWidth="1"/>
    <col min="14091" max="14330" width="11.5" style="4"/>
    <col min="14331" max="14331" width="14.5" style="4" customWidth="1"/>
    <col min="14332" max="14332" width="22.1640625" style="4" customWidth="1"/>
    <col min="14333" max="14333" width="16.83203125" style="4" customWidth="1"/>
    <col min="14334" max="14334" width="22.6640625" style="4" customWidth="1"/>
    <col min="14335" max="14335" width="20.33203125" style="4" customWidth="1"/>
    <col min="14336" max="14336" width="22.5" style="4" customWidth="1"/>
    <col min="14337" max="14337" width="25.5" style="4" customWidth="1"/>
    <col min="14338" max="14338" width="10" style="4" customWidth="1"/>
    <col min="14339" max="14339" width="15.33203125" style="4" customWidth="1"/>
    <col min="14340" max="14344" width="0" style="4" hidden="1" customWidth="1"/>
    <col min="14345" max="14345" width="13.83203125" style="4" customWidth="1"/>
    <col min="14346" max="14346" width="20.5" style="4" customWidth="1"/>
    <col min="14347" max="14586" width="11.5" style="4"/>
    <col min="14587" max="14587" width="14.5" style="4" customWidth="1"/>
    <col min="14588" max="14588" width="22.1640625" style="4" customWidth="1"/>
    <col min="14589" max="14589" width="16.83203125" style="4" customWidth="1"/>
    <col min="14590" max="14590" width="22.6640625" style="4" customWidth="1"/>
    <col min="14591" max="14591" width="20.33203125" style="4" customWidth="1"/>
    <col min="14592" max="14592" width="22.5" style="4" customWidth="1"/>
    <col min="14593" max="14593" width="25.5" style="4" customWidth="1"/>
    <col min="14594" max="14594" width="10" style="4" customWidth="1"/>
    <col min="14595" max="14595" width="15.33203125" style="4" customWidth="1"/>
    <col min="14596" max="14600" width="0" style="4" hidden="1" customWidth="1"/>
    <col min="14601" max="14601" width="13.83203125" style="4" customWidth="1"/>
    <col min="14602" max="14602" width="20.5" style="4" customWidth="1"/>
    <col min="14603" max="14842" width="11.5" style="4"/>
    <col min="14843" max="14843" width="14.5" style="4" customWidth="1"/>
    <col min="14844" max="14844" width="22.1640625" style="4" customWidth="1"/>
    <col min="14845" max="14845" width="16.83203125" style="4" customWidth="1"/>
    <col min="14846" max="14846" width="22.6640625" style="4" customWidth="1"/>
    <col min="14847" max="14847" width="20.33203125" style="4" customWidth="1"/>
    <col min="14848" max="14848" width="22.5" style="4" customWidth="1"/>
    <col min="14849" max="14849" width="25.5" style="4" customWidth="1"/>
    <col min="14850" max="14850" width="10" style="4" customWidth="1"/>
    <col min="14851" max="14851" width="15.33203125" style="4" customWidth="1"/>
    <col min="14852" max="14856" width="0" style="4" hidden="1" customWidth="1"/>
    <col min="14857" max="14857" width="13.83203125" style="4" customWidth="1"/>
    <col min="14858" max="14858" width="20.5" style="4" customWidth="1"/>
    <col min="14859" max="15098" width="11.5" style="4"/>
    <col min="15099" max="15099" width="14.5" style="4" customWidth="1"/>
    <col min="15100" max="15100" width="22.1640625" style="4" customWidth="1"/>
    <col min="15101" max="15101" width="16.83203125" style="4" customWidth="1"/>
    <col min="15102" max="15102" width="22.6640625" style="4" customWidth="1"/>
    <col min="15103" max="15103" width="20.33203125" style="4" customWidth="1"/>
    <col min="15104" max="15104" width="22.5" style="4" customWidth="1"/>
    <col min="15105" max="15105" width="25.5" style="4" customWidth="1"/>
    <col min="15106" max="15106" width="10" style="4" customWidth="1"/>
    <col min="15107" max="15107" width="15.33203125" style="4" customWidth="1"/>
    <col min="15108" max="15112" width="0" style="4" hidden="1" customWidth="1"/>
    <col min="15113" max="15113" width="13.83203125" style="4" customWidth="1"/>
    <col min="15114" max="15114" width="20.5" style="4" customWidth="1"/>
    <col min="15115" max="15354" width="11.5" style="4"/>
    <col min="15355" max="15355" width="14.5" style="4" customWidth="1"/>
    <col min="15356" max="15356" width="22.1640625" style="4" customWidth="1"/>
    <col min="15357" max="15357" width="16.83203125" style="4" customWidth="1"/>
    <col min="15358" max="15358" width="22.6640625" style="4" customWidth="1"/>
    <col min="15359" max="15359" width="20.33203125" style="4" customWidth="1"/>
    <col min="15360" max="15360" width="22.5" style="4" customWidth="1"/>
    <col min="15361" max="15361" width="25.5" style="4" customWidth="1"/>
    <col min="15362" max="15362" width="10" style="4" customWidth="1"/>
    <col min="15363" max="15363" width="15.33203125" style="4" customWidth="1"/>
    <col min="15364" max="15368" width="0" style="4" hidden="1" customWidth="1"/>
    <col min="15369" max="15369" width="13.83203125" style="4" customWidth="1"/>
    <col min="15370" max="15370" width="20.5" style="4" customWidth="1"/>
    <col min="15371" max="15610" width="11.5" style="4"/>
    <col min="15611" max="15611" width="14.5" style="4" customWidth="1"/>
    <col min="15612" max="15612" width="22.1640625" style="4" customWidth="1"/>
    <col min="15613" max="15613" width="16.83203125" style="4" customWidth="1"/>
    <col min="15614" max="15614" width="22.6640625" style="4" customWidth="1"/>
    <col min="15615" max="15615" width="20.33203125" style="4" customWidth="1"/>
    <col min="15616" max="15616" width="22.5" style="4" customWidth="1"/>
    <col min="15617" max="15617" width="25.5" style="4" customWidth="1"/>
    <col min="15618" max="15618" width="10" style="4" customWidth="1"/>
    <col min="15619" max="15619" width="15.33203125" style="4" customWidth="1"/>
    <col min="15620" max="15624" width="0" style="4" hidden="1" customWidth="1"/>
    <col min="15625" max="15625" width="13.83203125" style="4" customWidth="1"/>
    <col min="15626" max="15626" width="20.5" style="4" customWidth="1"/>
    <col min="15627" max="15866" width="11.5" style="4"/>
    <col min="15867" max="15867" width="14.5" style="4" customWidth="1"/>
    <col min="15868" max="15868" width="22.1640625" style="4" customWidth="1"/>
    <col min="15869" max="15869" width="16.83203125" style="4" customWidth="1"/>
    <col min="15870" max="15870" width="22.6640625" style="4" customWidth="1"/>
    <col min="15871" max="15871" width="20.33203125" style="4" customWidth="1"/>
    <col min="15872" max="15872" width="22.5" style="4" customWidth="1"/>
    <col min="15873" max="15873" width="25.5" style="4" customWidth="1"/>
    <col min="15874" max="15874" width="10" style="4" customWidth="1"/>
    <col min="15875" max="15875" width="15.33203125" style="4" customWidth="1"/>
    <col min="15876" max="15880" width="0" style="4" hidden="1" customWidth="1"/>
    <col min="15881" max="15881" width="13.83203125" style="4" customWidth="1"/>
    <col min="15882" max="15882" width="20.5" style="4" customWidth="1"/>
    <col min="15883" max="16122" width="11.5" style="4"/>
    <col min="16123" max="16123" width="14.5" style="4" customWidth="1"/>
    <col min="16124" max="16124" width="22.1640625" style="4" customWidth="1"/>
    <col min="16125" max="16125" width="16.83203125" style="4" customWidth="1"/>
    <col min="16126" max="16126" width="22.6640625" style="4" customWidth="1"/>
    <col min="16127" max="16127" width="20.33203125" style="4" customWidth="1"/>
    <col min="16128" max="16128" width="22.5" style="4" customWidth="1"/>
    <col min="16129" max="16129" width="25.5" style="4" customWidth="1"/>
    <col min="16130" max="16130" width="10" style="4" customWidth="1"/>
    <col min="16131" max="16131" width="15.33203125" style="4" customWidth="1"/>
    <col min="16132" max="16136" width="0" style="4" hidden="1" customWidth="1"/>
    <col min="16137" max="16137" width="13.83203125" style="4" customWidth="1"/>
    <col min="16138" max="16138" width="20.5" style="4" customWidth="1"/>
    <col min="16139" max="16384" width="11.5" style="4"/>
  </cols>
  <sheetData>
    <row r="1" spans="1:17" s="1" customFormat="1" ht="21.75" customHeight="1" x14ac:dyDescent="0.2">
      <c r="A1" s="536"/>
      <c r="B1" s="545"/>
      <c r="C1" s="546"/>
      <c r="D1" s="525" t="s">
        <v>10</v>
      </c>
      <c r="E1" s="526"/>
      <c r="F1" s="526"/>
      <c r="G1" s="526"/>
      <c r="H1" s="526"/>
      <c r="I1" s="526"/>
      <c r="J1" s="526"/>
      <c r="K1" s="526"/>
      <c r="L1" s="526"/>
      <c r="M1" s="526"/>
      <c r="N1" s="527"/>
      <c r="O1" s="458" t="s">
        <v>0</v>
      </c>
      <c r="P1" s="459"/>
    </row>
    <row r="2" spans="1:17" s="1" customFormat="1" ht="21.75" customHeight="1" x14ac:dyDescent="0.2">
      <c r="A2" s="536"/>
      <c r="B2" s="547"/>
      <c r="C2" s="548"/>
      <c r="D2" s="528"/>
      <c r="E2" s="529"/>
      <c r="F2" s="529"/>
      <c r="G2" s="529"/>
      <c r="H2" s="529"/>
      <c r="I2" s="529"/>
      <c r="J2" s="529"/>
      <c r="K2" s="529"/>
      <c r="L2" s="529"/>
      <c r="M2" s="529"/>
      <c r="N2" s="530"/>
      <c r="O2" s="463" t="s">
        <v>101</v>
      </c>
      <c r="P2" s="464"/>
    </row>
    <row r="3" spans="1:17" s="1" customFormat="1" ht="21.75" customHeight="1" x14ac:dyDescent="0.2">
      <c r="A3" s="536"/>
      <c r="B3" s="547"/>
      <c r="C3" s="548"/>
      <c r="D3" s="528"/>
      <c r="E3" s="529"/>
      <c r="F3" s="529"/>
      <c r="G3" s="529"/>
      <c r="H3" s="529"/>
      <c r="I3" s="529"/>
      <c r="J3" s="529"/>
      <c r="K3" s="529"/>
      <c r="L3" s="529"/>
      <c r="M3" s="529"/>
      <c r="N3" s="530"/>
      <c r="O3" s="463" t="s">
        <v>102</v>
      </c>
      <c r="P3" s="464"/>
    </row>
    <row r="4" spans="1:17" s="1" customFormat="1" ht="21.75" customHeight="1" thickBot="1" x14ac:dyDescent="0.25">
      <c r="A4" s="536"/>
      <c r="B4" s="549"/>
      <c r="C4" s="550"/>
      <c r="D4" s="531"/>
      <c r="E4" s="532"/>
      <c r="F4" s="532"/>
      <c r="G4" s="532"/>
      <c r="H4" s="532"/>
      <c r="I4" s="532"/>
      <c r="J4" s="532"/>
      <c r="K4" s="532"/>
      <c r="L4" s="532"/>
      <c r="M4" s="532"/>
      <c r="N4" s="533"/>
      <c r="O4" s="465" t="s">
        <v>1</v>
      </c>
      <c r="P4" s="466"/>
    </row>
    <row r="5" spans="1:17" s="1" customFormat="1" ht="28.5" customHeight="1" thickBot="1" x14ac:dyDescent="0.25">
      <c r="A5" s="536"/>
      <c r="B5" s="534"/>
      <c r="C5" s="534"/>
      <c r="D5" s="535"/>
      <c r="E5" s="535"/>
      <c r="F5" s="535"/>
      <c r="G5" s="535"/>
      <c r="H5" s="535"/>
      <c r="I5" s="535"/>
      <c r="J5" s="535"/>
      <c r="K5" s="535"/>
      <c r="L5" s="535"/>
    </row>
    <row r="6" spans="1:17" s="1" customFormat="1" ht="28.5" customHeight="1" thickBot="1" x14ac:dyDescent="0.25">
      <c r="A6" s="536"/>
      <c r="B6" s="551" t="s">
        <v>739</v>
      </c>
      <c r="C6" s="552"/>
      <c r="D6" s="552"/>
      <c r="E6" s="552"/>
      <c r="F6" s="552"/>
      <c r="G6" s="552"/>
      <c r="H6" s="552"/>
      <c r="I6" s="552"/>
      <c r="J6" s="552"/>
      <c r="K6" s="552"/>
      <c r="L6" s="552"/>
      <c r="M6" s="552"/>
      <c r="N6" s="552"/>
      <c r="O6" s="552"/>
      <c r="P6" s="553"/>
    </row>
    <row r="7" spans="1:17" s="1" customFormat="1" ht="28.5" customHeight="1" thickBot="1" x14ac:dyDescent="0.25">
      <c r="A7" s="536"/>
      <c r="B7" s="551" t="s">
        <v>221</v>
      </c>
      <c r="C7" s="552"/>
      <c r="D7" s="552"/>
      <c r="E7" s="552"/>
      <c r="F7" s="552"/>
      <c r="G7" s="552"/>
      <c r="H7" s="552"/>
      <c r="I7" s="552"/>
      <c r="J7" s="552"/>
      <c r="K7" s="552"/>
      <c r="L7" s="552"/>
      <c r="M7" s="552"/>
      <c r="N7" s="552"/>
      <c r="O7" s="552"/>
      <c r="P7" s="553"/>
    </row>
    <row r="8" spans="1:17" s="2" customFormat="1" ht="28.5" customHeight="1" thickBot="1" x14ac:dyDescent="0.25">
      <c r="A8" s="536"/>
      <c r="B8" s="551" t="s">
        <v>586</v>
      </c>
      <c r="C8" s="552"/>
      <c r="D8" s="552"/>
      <c r="E8" s="552"/>
      <c r="F8" s="552"/>
      <c r="G8" s="552"/>
      <c r="H8" s="552"/>
      <c r="I8" s="552"/>
      <c r="J8" s="552"/>
      <c r="K8" s="552"/>
      <c r="L8" s="552"/>
      <c r="M8" s="552"/>
      <c r="N8" s="552"/>
      <c r="O8" s="552"/>
      <c r="P8" s="553"/>
    </row>
    <row r="9" spans="1:17" s="1" customFormat="1" ht="15" customHeight="1" thickBot="1" x14ac:dyDescent="0.25">
      <c r="A9" s="536"/>
      <c r="B9" s="537"/>
      <c r="C9" s="534"/>
      <c r="D9" s="534"/>
      <c r="E9" s="534"/>
      <c r="F9" s="534"/>
      <c r="G9" s="534"/>
      <c r="H9" s="534"/>
      <c r="I9" s="534"/>
      <c r="J9" s="534"/>
      <c r="K9" s="534"/>
      <c r="L9" s="534"/>
      <c r="M9" s="534"/>
      <c r="N9" s="534"/>
      <c r="O9" s="534"/>
      <c r="P9" s="538"/>
    </row>
    <row r="10" spans="1:17" ht="24.75" customHeight="1" thickBot="1" x14ac:dyDescent="0.25">
      <c r="A10" s="536"/>
      <c r="B10" s="539" t="s">
        <v>204</v>
      </c>
      <c r="C10" s="559" t="s">
        <v>2</v>
      </c>
      <c r="D10" s="559" t="s">
        <v>21</v>
      </c>
      <c r="E10" s="559" t="s">
        <v>3</v>
      </c>
      <c r="F10" s="559" t="s">
        <v>9</v>
      </c>
      <c r="G10" s="559" t="s">
        <v>722</v>
      </c>
      <c r="H10" s="567" t="s">
        <v>699</v>
      </c>
      <c r="I10" s="568"/>
      <c r="J10" s="568"/>
      <c r="K10" s="569"/>
      <c r="L10" s="559" t="s">
        <v>315</v>
      </c>
      <c r="M10" s="541" t="s">
        <v>7</v>
      </c>
      <c r="N10" s="543" t="s">
        <v>8</v>
      </c>
      <c r="O10" s="554" t="s">
        <v>6</v>
      </c>
      <c r="P10" s="554" t="s">
        <v>528</v>
      </c>
    </row>
    <row r="11" spans="1:17" ht="24.75" customHeight="1" thickBot="1" x14ac:dyDescent="0.25">
      <c r="A11" s="536"/>
      <c r="B11" s="540"/>
      <c r="C11" s="560"/>
      <c r="D11" s="560"/>
      <c r="E11" s="560"/>
      <c r="F11" s="560"/>
      <c r="G11" s="560"/>
      <c r="H11" s="261" t="s">
        <v>695</v>
      </c>
      <c r="I11" s="261" t="s">
        <v>696</v>
      </c>
      <c r="J11" s="261" t="s">
        <v>697</v>
      </c>
      <c r="K11" s="261" t="s">
        <v>698</v>
      </c>
      <c r="L11" s="560"/>
      <c r="M11" s="542"/>
      <c r="N11" s="544"/>
      <c r="O11" s="555"/>
      <c r="P11" s="555"/>
    </row>
    <row r="12" spans="1:17" ht="39" customHeight="1" x14ac:dyDescent="0.2">
      <c r="A12" s="7"/>
      <c r="B12" s="561" t="s">
        <v>255</v>
      </c>
      <c r="C12" s="564" t="s">
        <v>223</v>
      </c>
      <c r="D12" s="556" t="s">
        <v>253</v>
      </c>
      <c r="E12" s="77" t="s">
        <v>431</v>
      </c>
      <c r="F12" s="194" t="s">
        <v>103</v>
      </c>
      <c r="G12" s="39">
        <v>12</v>
      </c>
      <c r="H12" s="296">
        <f>3/12</f>
        <v>0.25</v>
      </c>
      <c r="I12" s="296">
        <f>6/12</f>
        <v>0.5</v>
      </c>
      <c r="J12" s="300">
        <v>0.75</v>
      </c>
      <c r="K12" s="300">
        <v>1</v>
      </c>
      <c r="L12" s="39">
        <v>12</v>
      </c>
      <c r="M12" s="62">
        <v>44562</v>
      </c>
      <c r="N12" s="62">
        <v>44926</v>
      </c>
      <c r="O12" s="195" t="s">
        <v>108</v>
      </c>
      <c r="P12" s="42"/>
    </row>
    <row r="13" spans="1:17" ht="38.25" customHeight="1" x14ac:dyDescent="0.2">
      <c r="A13" s="7"/>
      <c r="B13" s="562"/>
      <c r="C13" s="565"/>
      <c r="D13" s="557"/>
      <c r="E13" s="44" t="s">
        <v>432</v>
      </c>
      <c r="F13" s="25" t="s">
        <v>240</v>
      </c>
      <c r="G13" s="38">
        <v>1</v>
      </c>
      <c r="H13" s="210">
        <f>88/88</f>
        <v>1</v>
      </c>
      <c r="I13" s="210">
        <f>4/4</f>
        <v>1</v>
      </c>
      <c r="J13" s="38">
        <v>1</v>
      </c>
      <c r="K13" s="38">
        <v>1</v>
      </c>
      <c r="L13" s="54">
        <v>1</v>
      </c>
      <c r="M13" s="45">
        <v>44562</v>
      </c>
      <c r="N13" s="45">
        <v>44926</v>
      </c>
      <c r="O13" s="82" t="s">
        <v>108</v>
      </c>
      <c r="P13" s="24"/>
    </row>
    <row r="14" spans="1:17" ht="110.25" customHeight="1" x14ac:dyDescent="0.15">
      <c r="A14" s="7"/>
      <c r="B14" s="562"/>
      <c r="C14" s="565"/>
      <c r="D14" s="557"/>
      <c r="E14" s="290" t="s">
        <v>740</v>
      </c>
      <c r="F14" s="25" t="s">
        <v>723</v>
      </c>
      <c r="G14" s="38">
        <v>1</v>
      </c>
      <c r="H14" s="210">
        <f>88/88</f>
        <v>1</v>
      </c>
      <c r="I14" s="210">
        <f>4/4</f>
        <v>1</v>
      </c>
      <c r="J14" s="38">
        <v>1</v>
      </c>
      <c r="K14" s="38">
        <v>1</v>
      </c>
      <c r="L14" s="54" t="s">
        <v>624</v>
      </c>
      <c r="M14" s="45">
        <v>44562</v>
      </c>
      <c r="N14" s="45">
        <v>44926</v>
      </c>
      <c r="O14" s="82" t="s">
        <v>108</v>
      </c>
      <c r="P14" s="24"/>
      <c r="Q14" s="275"/>
    </row>
    <row r="15" spans="1:17" ht="194.5" customHeight="1" x14ac:dyDescent="0.2">
      <c r="A15" s="7"/>
      <c r="B15" s="562"/>
      <c r="C15" s="565"/>
      <c r="D15" s="557"/>
      <c r="E15" s="342" t="s">
        <v>622</v>
      </c>
      <c r="F15" s="160" t="s">
        <v>623</v>
      </c>
      <c r="G15" s="38">
        <v>1</v>
      </c>
      <c r="H15" s="210">
        <f>5/5</f>
        <v>1</v>
      </c>
      <c r="I15" s="210">
        <f>4/4</f>
        <v>1</v>
      </c>
      <c r="J15" s="38">
        <v>1</v>
      </c>
      <c r="K15" s="38">
        <v>1</v>
      </c>
      <c r="L15" s="54" t="s">
        <v>624</v>
      </c>
      <c r="M15" s="45">
        <v>44562</v>
      </c>
      <c r="N15" s="45">
        <v>44926</v>
      </c>
      <c r="O15" s="82" t="s">
        <v>108</v>
      </c>
      <c r="P15" s="24"/>
    </row>
    <row r="16" spans="1:17" ht="134.25" customHeight="1" x14ac:dyDescent="0.2">
      <c r="A16" s="7"/>
      <c r="B16" s="562"/>
      <c r="C16" s="565"/>
      <c r="D16" s="557"/>
      <c r="E16" s="44" t="s">
        <v>625</v>
      </c>
      <c r="F16" s="25" t="s">
        <v>724</v>
      </c>
      <c r="G16" s="83">
        <v>4</v>
      </c>
      <c r="H16" s="210">
        <f>1/4</f>
        <v>0.25</v>
      </c>
      <c r="I16" s="210">
        <f>2/4</f>
        <v>0.5</v>
      </c>
      <c r="J16" s="38">
        <v>0.75</v>
      </c>
      <c r="K16" s="38">
        <v>1</v>
      </c>
      <c r="L16" s="83">
        <v>3</v>
      </c>
      <c r="M16" s="45">
        <v>44562</v>
      </c>
      <c r="N16" s="45">
        <v>44926</v>
      </c>
      <c r="O16" s="82" t="s">
        <v>108</v>
      </c>
      <c r="P16" s="343"/>
    </row>
    <row r="17" spans="1:16" ht="49.5" customHeight="1" x14ac:dyDescent="0.2">
      <c r="A17" s="7"/>
      <c r="B17" s="562"/>
      <c r="C17" s="565"/>
      <c r="D17" s="557"/>
      <c r="E17" s="44" t="s">
        <v>433</v>
      </c>
      <c r="F17" s="25" t="s">
        <v>247</v>
      </c>
      <c r="G17" s="83">
        <v>4</v>
      </c>
      <c r="H17" s="210">
        <f>1/4</f>
        <v>0.25</v>
      </c>
      <c r="I17" s="210">
        <f>2/4</f>
        <v>0.5</v>
      </c>
      <c r="J17" s="38">
        <v>0.75</v>
      </c>
      <c r="K17" s="38">
        <v>1</v>
      </c>
      <c r="L17" s="83">
        <v>4</v>
      </c>
      <c r="M17" s="45">
        <v>44562</v>
      </c>
      <c r="N17" s="45">
        <v>44926</v>
      </c>
      <c r="O17" s="82" t="s">
        <v>108</v>
      </c>
      <c r="P17" s="24"/>
    </row>
    <row r="18" spans="1:16" ht="61.5" customHeight="1" x14ac:dyDescent="0.2">
      <c r="A18" s="7"/>
      <c r="B18" s="562"/>
      <c r="C18" s="565"/>
      <c r="D18" s="557" t="s">
        <v>254</v>
      </c>
      <c r="E18" s="82" t="s">
        <v>434</v>
      </c>
      <c r="F18" s="82" t="s">
        <v>248</v>
      </c>
      <c r="G18" s="38">
        <v>1</v>
      </c>
      <c r="H18" s="40">
        <f>12/12</f>
        <v>1</v>
      </c>
      <c r="I18" s="40">
        <f>12/12</f>
        <v>1</v>
      </c>
      <c r="J18" s="40">
        <f>12/12</f>
        <v>1</v>
      </c>
      <c r="K18" s="40">
        <f>12/12</f>
        <v>1</v>
      </c>
      <c r="L18" s="38">
        <v>1</v>
      </c>
      <c r="M18" s="45">
        <v>44562</v>
      </c>
      <c r="N18" s="45">
        <v>44926</v>
      </c>
      <c r="O18" s="82" t="s">
        <v>109</v>
      </c>
      <c r="P18" s="24"/>
    </row>
    <row r="19" spans="1:16" ht="55.5" customHeight="1" x14ac:dyDescent="0.2">
      <c r="A19" s="7"/>
      <c r="B19" s="562"/>
      <c r="C19" s="565"/>
      <c r="D19" s="557"/>
      <c r="E19" s="82" t="s">
        <v>435</v>
      </c>
      <c r="F19" s="82" t="s">
        <v>110</v>
      </c>
      <c r="G19" s="38">
        <v>1</v>
      </c>
      <c r="H19" s="40">
        <f>5/5</f>
        <v>1</v>
      </c>
      <c r="I19" s="40">
        <f>1/1</f>
        <v>1</v>
      </c>
      <c r="J19" s="40">
        <f>12/12</f>
        <v>1</v>
      </c>
      <c r="K19" s="40">
        <f>12/12</f>
        <v>1</v>
      </c>
      <c r="L19" s="8">
        <v>1</v>
      </c>
      <c r="M19" s="45">
        <v>44562</v>
      </c>
      <c r="N19" s="45">
        <v>44926</v>
      </c>
      <c r="O19" s="82" t="s">
        <v>109</v>
      </c>
      <c r="P19" s="24"/>
    </row>
    <row r="20" spans="1:16" ht="68.25" customHeight="1" x14ac:dyDescent="0.2">
      <c r="A20" s="7"/>
      <c r="B20" s="562"/>
      <c r="C20" s="565"/>
      <c r="D20" s="557"/>
      <c r="E20" s="44" t="s">
        <v>519</v>
      </c>
      <c r="F20" s="25" t="s">
        <v>249</v>
      </c>
      <c r="G20" s="38">
        <v>1</v>
      </c>
      <c r="H20" s="210">
        <f>1/4</f>
        <v>0.25</v>
      </c>
      <c r="I20" s="210">
        <f>2/4</f>
        <v>0.5</v>
      </c>
      <c r="J20" s="210">
        <f>3/4</f>
        <v>0.75</v>
      </c>
      <c r="K20" s="210">
        <f>4/4</f>
        <v>1</v>
      </c>
      <c r="L20" s="38">
        <v>1</v>
      </c>
      <c r="M20" s="45">
        <v>44562</v>
      </c>
      <c r="N20" s="45">
        <v>44926</v>
      </c>
      <c r="O20" s="82" t="s">
        <v>109</v>
      </c>
      <c r="P20" s="24"/>
    </row>
    <row r="21" spans="1:16" ht="56.25" customHeight="1" x14ac:dyDescent="0.2">
      <c r="A21" s="7"/>
      <c r="B21" s="562"/>
      <c r="C21" s="565"/>
      <c r="D21" s="557"/>
      <c r="E21" s="44" t="s">
        <v>157</v>
      </c>
      <c r="F21" s="25" t="s">
        <v>158</v>
      </c>
      <c r="G21" s="27">
        <v>24</v>
      </c>
      <c r="H21" s="210">
        <f>6/24</f>
        <v>0.25</v>
      </c>
      <c r="I21" s="210">
        <f>13/24</f>
        <v>0.54166666666666663</v>
      </c>
      <c r="J21" s="210">
        <f>18/24</f>
        <v>0.75</v>
      </c>
      <c r="K21" s="210">
        <f>24/24</f>
        <v>1</v>
      </c>
      <c r="L21" s="83">
        <v>24</v>
      </c>
      <c r="M21" s="45">
        <v>44562</v>
      </c>
      <c r="N21" s="45">
        <v>44926</v>
      </c>
      <c r="O21" s="82" t="s">
        <v>109</v>
      </c>
      <c r="P21" s="24"/>
    </row>
    <row r="22" spans="1:16" ht="59.25" customHeight="1" thickBot="1" x14ac:dyDescent="0.25">
      <c r="B22" s="563"/>
      <c r="C22" s="566"/>
      <c r="D22" s="35" t="s">
        <v>111</v>
      </c>
      <c r="E22" s="35" t="s">
        <v>112</v>
      </c>
      <c r="F22" s="36" t="s">
        <v>113</v>
      </c>
      <c r="G22" s="297">
        <v>1</v>
      </c>
      <c r="H22" s="65" t="s">
        <v>721</v>
      </c>
      <c r="I22" s="65" t="s">
        <v>712</v>
      </c>
      <c r="J22" s="65">
        <v>0</v>
      </c>
      <c r="K22" s="65">
        <v>0</v>
      </c>
      <c r="L22" s="37">
        <v>1</v>
      </c>
      <c r="M22" s="63">
        <v>44562</v>
      </c>
      <c r="N22" s="63">
        <v>44926</v>
      </c>
      <c r="O22" s="172" t="s">
        <v>114</v>
      </c>
      <c r="P22" s="22"/>
    </row>
    <row r="23" spans="1:16" x14ac:dyDescent="0.2">
      <c r="H23" s="399">
        <f>AVERAGE(H12:H22)</f>
        <v>0.625</v>
      </c>
      <c r="I23" s="399">
        <f>AVERAGE(I12:I22)</f>
        <v>0.75416666666666665</v>
      </c>
      <c r="J23" s="399">
        <f>AVERAGE(J12:J22)</f>
        <v>0.79545454545454541</v>
      </c>
      <c r="K23" s="399">
        <f>AVERAGE(K12:K22)</f>
        <v>0.90909090909090906</v>
      </c>
      <c r="N23" s="558" t="s">
        <v>4</v>
      </c>
      <c r="O23" s="558"/>
      <c r="P23" s="558"/>
    </row>
  </sheetData>
  <mergeCells count="29">
    <mergeCell ref="D12:D17"/>
    <mergeCell ref="D18:D21"/>
    <mergeCell ref="N23:P23"/>
    <mergeCell ref="B6:P6"/>
    <mergeCell ref="B7:P7"/>
    <mergeCell ref="P10:P11"/>
    <mergeCell ref="D10:D11"/>
    <mergeCell ref="C10:C11"/>
    <mergeCell ref="E10:E11"/>
    <mergeCell ref="F10:F11"/>
    <mergeCell ref="L10:L11"/>
    <mergeCell ref="B12:B22"/>
    <mergeCell ref="C12:C22"/>
    <mergeCell ref="H10:K10"/>
    <mergeCell ref="G10:G11"/>
    <mergeCell ref="O3:P3"/>
    <mergeCell ref="O4:P4"/>
    <mergeCell ref="D1:N4"/>
    <mergeCell ref="B5:L5"/>
    <mergeCell ref="A1:A11"/>
    <mergeCell ref="B9:P9"/>
    <mergeCell ref="B10:B11"/>
    <mergeCell ref="M10:M11"/>
    <mergeCell ref="N10:N11"/>
    <mergeCell ref="B1:C4"/>
    <mergeCell ref="B8:P8"/>
    <mergeCell ref="O10:O11"/>
    <mergeCell ref="O1:P1"/>
    <mergeCell ref="O2:P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04"/>
  <sheetViews>
    <sheetView topLeftCell="A11" zoomScale="50" zoomScaleNormal="110" workbookViewId="0">
      <selection activeCell="L32" sqref="L32"/>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10" width="17.83203125" style="5" customWidth="1"/>
    <col min="11" max="11" width="17.83203125" style="372" customWidth="1"/>
    <col min="12" max="12" width="17.83203125" style="5" customWidth="1"/>
    <col min="13" max="13" width="14.6640625" style="4" customWidth="1"/>
    <col min="14" max="14" width="17.1640625" style="4" customWidth="1"/>
    <col min="15" max="15" width="19.33203125" style="4" customWidth="1"/>
    <col min="16" max="16" width="19.5" style="4" customWidth="1"/>
    <col min="17"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4" width="11.5" style="4"/>
  </cols>
  <sheetData>
    <row r="1" spans="1:16" s="1" customFormat="1" ht="21.75" customHeight="1" x14ac:dyDescent="0.2">
      <c r="A1" s="536"/>
      <c r="B1" s="545"/>
      <c r="C1" s="546"/>
      <c r="D1" s="525" t="s">
        <v>12</v>
      </c>
      <c r="E1" s="526"/>
      <c r="F1" s="526"/>
      <c r="G1" s="526"/>
      <c r="H1" s="526"/>
      <c r="I1" s="526"/>
      <c r="J1" s="526"/>
      <c r="K1" s="526"/>
      <c r="L1" s="526"/>
      <c r="M1" s="526"/>
      <c r="N1" s="527"/>
      <c r="O1" s="570" t="s">
        <v>0</v>
      </c>
      <c r="P1" s="571"/>
    </row>
    <row r="2" spans="1:16" s="1" customFormat="1" ht="21.75" customHeight="1" x14ac:dyDescent="0.2">
      <c r="A2" s="536"/>
      <c r="B2" s="547"/>
      <c r="C2" s="548"/>
      <c r="D2" s="528"/>
      <c r="E2" s="529"/>
      <c r="F2" s="529"/>
      <c r="G2" s="529"/>
      <c r="H2" s="529"/>
      <c r="I2" s="529"/>
      <c r="J2" s="529"/>
      <c r="K2" s="529"/>
      <c r="L2" s="529"/>
      <c r="M2" s="529"/>
      <c r="N2" s="530"/>
      <c r="O2" s="572" t="s">
        <v>101</v>
      </c>
      <c r="P2" s="573"/>
    </row>
    <row r="3" spans="1:16" s="1" customFormat="1" ht="21.75" customHeight="1" x14ac:dyDescent="0.2">
      <c r="A3" s="536"/>
      <c r="B3" s="547"/>
      <c r="C3" s="548"/>
      <c r="D3" s="528"/>
      <c r="E3" s="529"/>
      <c r="F3" s="529"/>
      <c r="G3" s="529"/>
      <c r="H3" s="529"/>
      <c r="I3" s="529"/>
      <c r="J3" s="529"/>
      <c r="K3" s="529"/>
      <c r="L3" s="529"/>
      <c r="M3" s="529"/>
      <c r="N3" s="530"/>
      <c r="O3" s="572" t="s">
        <v>102</v>
      </c>
      <c r="P3" s="573"/>
    </row>
    <row r="4" spans="1:16" s="1" customFormat="1" ht="21.75" customHeight="1" thickBot="1" x14ac:dyDescent="0.25">
      <c r="A4" s="536"/>
      <c r="B4" s="549"/>
      <c r="C4" s="550"/>
      <c r="D4" s="531"/>
      <c r="E4" s="532"/>
      <c r="F4" s="532"/>
      <c r="G4" s="532"/>
      <c r="H4" s="532"/>
      <c r="I4" s="532"/>
      <c r="J4" s="532"/>
      <c r="K4" s="532"/>
      <c r="L4" s="532"/>
      <c r="M4" s="532"/>
      <c r="N4" s="533"/>
      <c r="O4" s="589" t="s">
        <v>1</v>
      </c>
      <c r="P4" s="590"/>
    </row>
    <row r="5" spans="1:16" s="1" customFormat="1" ht="28.5" customHeight="1" thickBot="1" x14ac:dyDescent="0.25">
      <c r="A5" s="536"/>
      <c r="B5" s="534"/>
      <c r="C5" s="534"/>
      <c r="D5" s="534"/>
      <c r="E5" s="534"/>
      <c r="F5" s="534"/>
      <c r="G5" s="534"/>
      <c r="K5" s="370"/>
    </row>
    <row r="6" spans="1:16" s="1" customFormat="1" ht="28.5" customHeight="1" thickBot="1" x14ac:dyDescent="0.25">
      <c r="A6" s="536"/>
      <c r="B6" s="551" t="s">
        <v>741</v>
      </c>
      <c r="C6" s="552"/>
      <c r="D6" s="552"/>
      <c r="E6" s="552"/>
      <c r="F6" s="552"/>
      <c r="G6" s="552"/>
      <c r="H6" s="552"/>
      <c r="I6" s="552"/>
      <c r="J6" s="552"/>
      <c r="K6" s="552"/>
      <c r="L6" s="552"/>
      <c r="M6" s="552"/>
      <c r="N6" s="552"/>
      <c r="O6" s="552"/>
      <c r="P6" s="553"/>
    </row>
    <row r="7" spans="1:16" s="1" customFormat="1" ht="28.5" customHeight="1" thickBot="1" x14ac:dyDescent="0.25">
      <c r="A7" s="536"/>
      <c r="B7" s="551" t="s">
        <v>221</v>
      </c>
      <c r="C7" s="552"/>
      <c r="D7" s="552"/>
      <c r="E7" s="552"/>
      <c r="F7" s="552"/>
      <c r="G7" s="552"/>
      <c r="H7" s="552"/>
      <c r="I7" s="552"/>
      <c r="J7" s="552"/>
      <c r="K7" s="552"/>
      <c r="L7" s="552"/>
      <c r="M7" s="552"/>
      <c r="N7" s="552"/>
      <c r="O7" s="552"/>
      <c r="P7" s="553"/>
    </row>
    <row r="8" spans="1:16" s="2" customFormat="1" ht="28.5" customHeight="1" thickBot="1" x14ac:dyDescent="0.25">
      <c r="A8" s="536"/>
      <c r="B8" s="551" t="s">
        <v>586</v>
      </c>
      <c r="C8" s="552"/>
      <c r="D8" s="552"/>
      <c r="E8" s="552"/>
      <c r="F8" s="552"/>
      <c r="G8" s="552"/>
      <c r="H8" s="552"/>
      <c r="I8" s="552"/>
      <c r="J8" s="552"/>
      <c r="K8" s="552"/>
      <c r="L8" s="552"/>
      <c r="M8" s="552"/>
      <c r="N8" s="552"/>
      <c r="O8" s="552"/>
      <c r="P8" s="553"/>
    </row>
    <row r="9" spans="1:16" s="1" customFormat="1" ht="28.5" customHeight="1" thickBot="1" x14ac:dyDescent="0.25">
      <c r="A9" s="536"/>
      <c r="B9" s="534"/>
      <c r="C9" s="534"/>
      <c r="D9" s="534"/>
      <c r="E9" s="534"/>
      <c r="F9" s="534"/>
      <c r="G9" s="534"/>
      <c r="H9" s="534"/>
      <c r="I9" s="152"/>
      <c r="J9" s="152"/>
      <c r="K9" s="371"/>
      <c r="L9" s="152"/>
    </row>
    <row r="10" spans="1:16" s="1" customFormat="1" ht="28.5" customHeight="1" thickBot="1" x14ac:dyDescent="0.25">
      <c r="A10" s="536"/>
      <c r="B10" s="539" t="s">
        <v>33</v>
      </c>
      <c r="C10" s="539" t="s">
        <v>34</v>
      </c>
      <c r="D10" s="539" t="s">
        <v>2</v>
      </c>
      <c r="E10" s="559" t="s">
        <v>21</v>
      </c>
      <c r="F10" s="559" t="s">
        <v>3</v>
      </c>
      <c r="G10" s="559" t="s">
        <v>9</v>
      </c>
      <c r="H10" s="559" t="s">
        <v>527</v>
      </c>
      <c r="I10" s="567" t="s">
        <v>699</v>
      </c>
      <c r="J10" s="568"/>
      <c r="K10" s="568"/>
      <c r="L10" s="569"/>
      <c r="M10" s="541" t="s">
        <v>7</v>
      </c>
      <c r="N10" s="543" t="s">
        <v>8</v>
      </c>
      <c r="O10" s="543" t="s">
        <v>6</v>
      </c>
      <c r="P10" s="543" t="s">
        <v>528</v>
      </c>
    </row>
    <row r="11" spans="1:16" s="3" customFormat="1" ht="28.5" customHeight="1" thickBot="1" x14ac:dyDescent="0.25">
      <c r="A11" s="536"/>
      <c r="B11" s="540"/>
      <c r="C11" s="540"/>
      <c r="D11" s="540"/>
      <c r="E11" s="560"/>
      <c r="F11" s="560"/>
      <c r="G11" s="560"/>
      <c r="H11" s="560"/>
      <c r="I11" s="261" t="s">
        <v>695</v>
      </c>
      <c r="J11" s="261" t="s">
        <v>696</v>
      </c>
      <c r="K11" s="261" t="s">
        <v>697</v>
      </c>
      <c r="L11" s="261" t="s">
        <v>698</v>
      </c>
      <c r="M11" s="542"/>
      <c r="N11" s="544"/>
      <c r="O11" s="544"/>
      <c r="P11" s="544"/>
    </row>
    <row r="12" spans="1:16" s="7" customFormat="1" ht="81" customHeight="1" x14ac:dyDescent="0.2">
      <c r="A12" s="536"/>
      <c r="B12" s="576" t="s">
        <v>40</v>
      </c>
      <c r="C12" s="579" t="s">
        <v>155</v>
      </c>
      <c r="D12" s="579" t="s">
        <v>60</v>
      </c>
      <c r="E12" s="388" t="s">
        <v>36</v>
      </c>
      <c r="F12" s="196" t="s">
        <v>41</v>
      </c>
      <c r="G12" s="197" t="s">
        <v>520</v>
      </c>
      <c r="H12" s="39">
        <v>3</v>
      </c>
      <c r="I12" s="39" t="s">
        <v>712</v>
      </c>
      <c r="J12" s="426">
        <f>1/3</f>
        <v>0.33333333333333331</v>
      </c>
      <c r="K12" s="395">
        <v>0.66</v>
      </c>
      <c r="L12" s="426">
        <f>3/3</f>
        <v>1</v>
      </c>
      <c r="M12" s="62">
        <v>44562</v>
      </c>
      <c r="N12" s="62">
        <v>44926</v>
      </c>
      <c r="O12" s="198" t="s">
        <v>45</v>
      </c>
      <c r="P12" s="168"/>
    </row>
    <row r="13" spans="1:16" s="7" customFormat="1" ht="91.5" customHeight="1" x14ac:dyDescent="0.2">
      <c r="B13" s="577"/>
      <c r="C13" s="580"/>
      <c r="D13" s="580"/>
      <c r="E13" s="81" t="s">
        <v>37</v>
      </c>
      <c r="F13" s="11" t="s">
        <v>159</v>
      </c>
      <c r="G13" s="160" t="s">
        <v>521</v>
      </c>
      <c r="H13" s="83">
        <v>2</v>
      </c>
      <c r="I13" s="38">
        <f>1/2</f>
        <v>0.5</v>
      </c>
      <c r="J13" s="38">
        <f>1/2</f>
        <v>0.5</v>
      </c>
      <c r="K13" s="54">
        <v>1</v>
      </c>
      <c r="L13" s="54">
        <v>1</v>
      </c>
      <c r="M13" s="45">
        <v>44562</v>
      </c>
      <c r="N13" s="45">
        <v>44926</v>
      </c>
      <c r="O13" s="10" t="s">
        <v>5</v>
      </c>
      <c r="P13" s="169"/>
    </row>
    <row r="14" spans="1:16" s="7" customFormat="1" ht="66" customHeight="1" x14ac:dyDescent="0.2">
      <c r="B14" s="577"/>
      <c r="C14" s="580"/>
      <c r="D14" s="580"/>
      <c r="E14" s="81" t="s">
        <v>38</v>
      </c>
      <c r="F14" s="81" t="s">
        <v>42</v>
      </c>
      <c r="G14" s="160" t="s">
        <v>46</v>
      </c>
      <c r="H14" s="83">
        <v>1</v>
      </c>
      <c r="I14" s="38" t="s">
        <v>712</v>
      </c>
      <c r="J14" s="38">
        <f>1/1</f>
        <v>1</v>
      </c>
      <c r="K14" s="54">
        <v>1</v>
      </c>
      <c r="L14" s="54">
        <v>1</v>
      </c>
      <c r="M14" s="45">
        <v>44562</v>
      </c>
      <c r="N14" s="45">
        <v>44926</v>
      </c>
      <c r="O14" s="10" t="s">
        <v>5</v>
      </c>
      <c r="P14" s="169"/>
    </row>
    <row r="15" spans="1:16" s="7" customFormat="1" ht="42" customHeight="1" x14ac:dyDescent="0.2">
      <c r="B15" s="577"/>
      <c r="C15" s="580"/>
      <c r="D15" s="580"/>
      <c r="E15" s="582" t="s">
        <v>39</v>
      </c>
      <c r="F15" s="81" t="s">
        <v>163</v>
      </c>
      <c r="G15" s="10" t="s">
        <v>164</v>
      </c>
      <c r="H15" s="13">
        <v>6</v>
      </c>
      <c r="I15" s="8">
        <f>1/6</f>
        <v>0.16666666666666666</v>
      </c>
      <c r="J15" s="8">
        <f>3/6</f>
        <v>0.5</v>
      </c>
      <c r="K15" s="365">
        <v>0.67</v>
      </c>
      <c r="L15" s="8">
        <f>6/6</f>
        <v>1</v>
      </c>
      <c r="M15" s="45">
        <v>44562</v>
      </c>
      <c r="N15" s="45">
        <v>44926</v>
      </c>
      <c r="O15" s="10" t="s">
        <v>5</v>
      </c>
      <c r="P15" s="169"/>
    </row>
    <row r="16" spans="1:16" s="7" customFormat="1" ht="56.25" customHeight="1" x14ac:dyDescent="0.2">
      <c r="B16" s="577"/>
      <c r="C16" s="580"/>
      <c r="D16" s="580"/>
      <c r="E16" s="583"/>
      <c r="F16" s="12" t="s">
        <v>44</v>
      </c>
      <c r="G16" s="160" t="s">
        <v>47</v>
      </c>
      <c r="H16" s="83">
        <v>1</v>
      </c>
      <c r="I16" s="38">
        <f>1/1</f>
        <v>1</v>
      </c>
      <c r="J16" s="38">
        <f>1/1</f>
        <v>1</v>
      </c>
      <c r="K16" s="143">
        <v>1</v>
      </c>
      <c r="L16" s="143">
        <v>1</v>
      </c>
      <c r="M16" s="45">
        <v>44562</v>
      </c>
      <c r="N16" s="45">
        <v>44926</v>
      </c>
      <c r="O16" s="10" t="s">
        <v>5</v>
      </c>
      <c r="P16" s="169"/>
    </row>
    <row r="17" spans="2:16" s="7" customFormat="1" ht="62.25" customHeight="1" x14ac:dyDescent="0.2">
      <c r="B17" s="577"/>
      <c r="C17" s="580"/>
      <c r="D17" s="580"/>
      <c r="E17" s="584" t="s">
        <v>522</v>
      </c>
      <c r="F17" s="82" t="s">
        <v>25</v>
      </c>
      <c r="G17" s="25" t="s">
        <v>49</v>
      </c>
      <c r="H17" s="83">
        <v>4</v>
      </c>
      <c r="I17" s="38">
        <f>1/4</f>
        <v>0.25</v>
      </c>
      <c r="J17" s="38">
        <f>2/4</f>
        <v>0.5</v>
      </c>
      <c r="K17" s="54">
        <v>0.75</v>
      </c>
      <c r="L17" s="38">
        <f>4/4</f>
        <v>1</v>
      </c>
      <c r="M17" s="45">
        <v>44562</v>
      </c>
      <c r="N17" s="45">
        <v>44926</v>
      </c>
      <c r="O17" s="10" t="s">
        <v>5</v>
      </c>
      <c r="P17" s="169"/>
    </row>
    <row r="18" spans="2:16" s="7" customFormat="1" ht="56.25" customHeight="1" x14ac:dyDescent="0.2">
      <c r="B18" s="577"/>
      <c r="C18" s="580"/>
      <c r="D18" s="580"/>
      <c r="E18" s="585"/>
      <c r="F18" s="82" t="s">
        <v>26</v>
      </c>
      <c r="G18" s="25" t="s">
        <v>51</v>
      </c>
      <c r="H18" s="83">
        <v>1</v>
      </c>
      <c r="I18" s="38">
        <f>1/1</f>
        <v>1</v>
      </c>
      <c r="J18" s="38">
        <f>1/1</f>
        <v>1</v>
      </c>
      <c r="K18" s="54">
        <v>1</v>
      </c>
      <c r="L18" s="54">
        <v>1</v>
      </c>
      <c r="M18" s="45">
        <v>44562</v>
      </c>
      <c r="N18" s="45">
        <v>44926</v>
      </c>
      <c r="O18" s="10" t="s">
        <v>165</v>
      </c>
      <c r="P18" s="169"/>
    </row>
    <row r="19" spans="2:16" s="7" customFormat="1" ht="28.5" customHeight="1" x14ac:dyDescent="0.2">
      <c r="B19" s="577"/>
      <c r="C19" s="580"/>
      <c r="D19" s="580"/>
      <c r="E19" s="585"/>
      <c r="F19" s="82" t="s">
        <v>27</v>
      </c>
      <c r="G19" s="25" t="s">
        <v>52</v>
      </c>
      <c r="H19" s="83">
        <v>3</v>
      </c>
      <c r="I19" s="38" t="s">
        <v>712</v>
      </c>
      <c r="J19" s="38">
        <f>1/3</f>
        <v>0.33333333333333331</v>
      </c>
      <c r="K19" s="54">
        <v>0.66</v>
      </c>
      <c r="L19" s="38">
        <f>3/3</f>
        <v>1</v>
      </c>
      <c r="M19" s="45">
        <v>44562</v>
      </c>
      <c r="N19" s="45">
        <v>44926</v>
      </c>
      <c r="O19" s="10" t="s">
        <v>45</v>
      </c>
      <c r="P19" s="169"/>
    </row>
    <row r="20" spans="2:16" ht="55" customHeight="1" x14ac:dyDescent="0.2">
      <c r="B20" s="577"/>
      <c r="C20" s="580"/>
      <c r="D20" s="580"/>
      <c r="E20" s="585"/>
      <c r="F20" s="82" t="s">
        <v>28</v>
      </c>
      <c r="G20" s="25" t="s">
        <v>53</v>
      </c>
      <c r="H20" s="83">
        <v>5</v>
      </c>
      <c r="I20" s="38">
        <f>5/5</f>
        <v>1</v>
      </c>
      <c r="J20" s="38">
        <f>5/5</f>
        <v>1</v>
      </c>
      <c r="K20" s="54">
        <v>1</v>
      </c>
      <c r="L20" s="38">
        <f>5/5</f>
        <v>1</v>
      </c>
      <c r="M20" s="45">
        <v>44562</v>
      </c>
      <c r="N20" s="45">
        <v>44926</v>
      </c>
      <c r="O20" s="10" t="s">
        <v>5</v>
      </c>
      <c r="P20" s="191"/>
    </row>
    <row r="21" spans="2:16" ht="72" customHeight="1" x14ac:dyDescent="0.2">
      <c r="B21" s="577"/>
      <c r="C21" s="580"/>
      <c r="D21" s="580"/>
      <c r="E21" s="585"/>
      <c r="F21" s="82" t="s">
        <v>171</v>
      </c>
      <c r="G21" s="25" t="s">
        <v>172</v>
      </c>
      <c r="H21" s="83">
        <v>1</v>
      </c>
      <c r="I21" s="38">
        <f>1/1</f>
        <v>1</v>
      </c>
      <c r="J21" s="38">
        <f>1/1</f>
        <v>1</v>
      </c>
      <c r="K21" s="54">
        <v>1</v>
      </c>
      <c r="L21" s="38">
        <f>1/1</f>
        <v>1</v>
      </c>
      <c r="M21" s="45">
        <v>44562</v>
      </c>
      <c r="N21" s="45">
        <v>44926</v>
      </c>
      <c r="O21" s="10" t="s">
        <v>5</v>
      </c>
      <c r="P21" s="191"/>
    </row>
    <row r="22" spans="2:16" ht="79" customHeight="1" x14ac:dyDescent="0.2">
      <c r="B22" s="577"/>
      <c r="C22" s="580"/>
      <c r="D22" s="580"/>
      <c r="E22" s="585"/>
      <c r="F22" s="16" t="s">
        <v>167</v>
      </c>
      <c r="G22" s="16" t="s">
        <v>168</v>
      </c>
      <c r="H22" s="83">
        <v>2</v>
      </c>
      <c r="I22" s="38">
        <f>1/2</f>
        <v>0.5</v>
      </c>
      <c r="J22" s="38">
        <f>1/2</f>
        <v>0.5</v>
      </c>
      <c r="K22" s="54">
        <v>1</v>
      </c>
      <c r="L22" s="38">
        <f>2/2</f>
        <v>1</v>
      </c>
      <c r="M22" s="45">
        <v>44562</v>
      </c>
      <c r="N22" s="45">
        <v>44926</v>
      </c>
      <c r="O22" s="10" t="s">
        <v>5</v>
      </c>
      <c r="P22" s="191"/>
    </row>
    <row r="23" spans="2:16" ht="70" customHeight="1" x14ac:dyDescent="0.2">
      <c r="B23" s="577"/>
      <c r="C23" s="580"/>
      <c r="D23" s="580"/>
      <c r="E23" s="586"/>
      <c r="F23" s="82" t="s">
        <v>166</v>
      </c>
      <c r="G23" s="25" t="s">
        <v>169</v>
      </c>
      <c r="H23" s="83">
        <v>1</v>
      </c>
      <c r="I23" s="38">
        <f>1/1</f>
        <v>1</v>
      </c>
      <c r="J23" s="38">
        <f>1/1</f>
        <v>1</v>
      </c>
      <c r="K23" s="54">
        <v>1</v>
      </c>
      <c r="L23" s="54">
        <v>1</v>
      </c>
      <c r="M23" s="45">
        <v>44562</v>
      </c>
      <c r="N23" s="45">
        <v>44926</v>
      </c>
      <c r="O23" s="10" t="s">
        <v>170</v>
      </c>
      <c r="P23" s="191"/>
    </row>
    <row r="24" spans="2:16" ht="57.75" customHeight="1" x14ac:dyDescent="0.2">
      <c r="B24" s="577"/>
      <c r="C24" s="580"/>
      <c r="D24" s="580"/>
      <c r="E24" s="176" t="s">
        <v>523</v>
      </c>
      <c r="F24" s="82" t="s">
        <v>43</v>
      </c>
      <c r="G24" s="25" t="s">
        <v>32</v>
      </c>
      <c r="H24" s="83">
        <v>2</v>
      </c>
      <c r="I24" s="38">
        <f>1/2</f>
        <v>0.5</v>
      </c>
      <c r="J24" s="38">
        <f>1/2</f>
        <v>0.5</v>
      </c>
      <c r="K24" s="54">
        <v>0.5</v>
      </c>
      <c r="L24" s="38">
        <f>2/2</f>
        <v>1</v>
      </c>
      <c r="M24" s="45">
        <v>44562</v>
      </c>
      <c r="N24" s="45">
        <v>44926</v>
      </c>
      <c r="O24" s="160" t="s">
        <v>5</v>
      </c>
      <c r="P24" s="191"/>
    </row>
    <row r="25" spans="2:16" ht="63" customHeight="1" x14ac:dyDescent="0.2">
      <c r="B25" s="577"/>
      <c r="C25" s="580"/>
      <c r="D25" s="580"/>
      <c r="E25" s="584" t="s">
        <v>24</v>
      </c>
      <c r="F25" s="82" t="s">
        <v>177</v>
      </c>
      <c r="G25" s="25" t="s">
        <v>178</v>
      </c>
      <c r="H25" s="27">
        <v>1</v>
      </c>
      <c r="I25" s="38">
        <f>1/1</f>
        <v>1</v>
      </c>
      <c r="J25" s="38">
        <f>1/1</f>
        <v>1</v>
      </c>
      <c r="K25" s="54">
        <v>1</v>
      </c>
      <c r="L25" s="38">
        <f>1/1</f>
        <v>1</v>
      </c>
      <c r="M25" s="45">
        <v>44562</v>
      </c>
      <c r="N25" s="45">
        <v>44926</v>
      </c>
      <c r="O25" s="10" t="s">
        <v>48</v>
      </c>
      <c r="P25" s="191"/>
    </row>
    <row r="26" spans="2:16" ht="54" customHeight="1" x14ac:dyDescent="0.2">
      <c r="B26" s="577"/>
      <c r="C26" s="580"/>
      <c r="D26" s="580"/>
      <c r="E26" s="585"/>
      <c r="F26" s="82" t="s">
        <v>179</v>
      </c>
      <c r="G26" s="25" t="s">
        <v>180</v>
      </c>
      <c r="H26" s="38">
        <v>0.9</v>
      </c>
      <c r="I26" s="38">
        <f>12/40</f>
        <v>0.3</v>
      </c>
      <c r="J26" s="38">
        <f>23/40</f>
        <v>0.57499999999999996</v>
      </c>
      <c r="K26" s="54">
        <v>0.83</v>
      </c>
      <c r="L26" s="38">
        <f>39/40</f>
        <v>0.97499999999999998</v>
      </c>
      <c r="M26" s="45">
        <v>44562</v>
      </c>
      <c r="N26" s="45">
        <v>44926</v>
      </c>
      <c r="O26" s="10" t="s">
        <v>5</v>
      </c>
      <c r="P26" s="191" t="s">
        <v>795</v>
      </c>
    </row>
    <row r="27" spans="2:16" ht="60" customHeight="1" x14ac:dyDescent="0.2">
      <c r="B27" s="577"/>
      <c r="C27" s="580"/>
      <c r="D27" s="580"/>
      <c r="E27" s="585"/>
      <c r="F27" s="82" t="s">
        <v>29</v>
      </c>
      <c r="G27" s="50" t="s">
        <v>54</v>
      </c>
      <c r="H27" s="38">
        <v>1</v>
      </c>
      <c r="I27" s="38" t="s">
        <v>712</v>
      </c>
      <c r="J27" s="38">
        <v>1</v>
      </c>
      <c r="K27" s="54">
        <v>1</v>
      </c>
      <c r="L27" s="38">
        <v>1</v>
      </c>
      <c r="M27" s="45">
        <v>44562</v>
      </c>
      <c r="N27" s="45">
        <v>44926</v>
      </c>
      <c r="O27" s="10" t="s">
        <v>5</v>
      </c>
      <c r="P27" s="191"/>
    </row>
    <row r="28" spans="2:16" ht="60" customHeight="1" x14ac:dyDescent="0.2">
      <c r="B28" s="577"/>
      <c r="C28" s="580"/>
      <c r="D28" s="580"/>
      <c r="E28" s="585"/>
      <c r="F28" s="82" t="s">
        <v>55</v>
      </c>
      <c r="G28" s="50" t="s">
        <v>524</v>
      </c>
      <c r="H28" s="27">
        <v>2</v>
      </c>
      <c r="I28" s="38">
        <f>1/2</f>
        <v>0.5</v>
      </c>
      <c r="J28" s="38">
        <f>1/2</f>
        <v>0.5</v>
      </c>
      <c r="K28" s="54">
        <v>0.5</v>
      </c>
      <c r="L28" s="38">
        <f>2/2</f>
        <v>1</v>
      </c>
      <c r="M28" s="45">
        <v>44562</v>
      </c>
      <c r="N28" s="45">
        <v>44926</v>
      </c>
      <c r="O28" s="10" t="s">
        <v>5</v>
      </c>
      <c r="P28" s="191"/>
    </row>
    <row r="29" spans="2:16" ht="57" customHeight="1" x14ac:dyDescent="0.2">
      <c r="B29" s="577"/>
      <c r="C29" s="580"/>
      <c r="D29" s="580"/>
      <c r="E29" s="586"/>
      <c r="F29" s="82" t="s">
        <v>30</v>
      </c>
      <c r="G29" s="50" t="s">
        <v>35</v>
      </c>
      <c r="H29" s="83">
        <v>1</v>
      </c>
      <c r="I29" s="38">
        <f>1/1</f>
        <v>1</v>
      </c>
      <c r="J29" s="38">
        <f>1/1</f>
        <v>1</v>
      </c>
      <c r="K29" s="54">
        <v>1</v>
      </c>
      <c r="L29" s="38">
        <f>1/1</f>
        <v>1</v>
      </c>
      <c r="M29" s="161" t="s">
        <v>525</v>
      </c>
      <c r="N29" s="161" t="s">
        <v>525</v>
      </c>
      <c r="O29" s="10" t="s">
        <v>173</v>
      </c>
      <c r="P29" s="191"/>
    </row>
    <row r="30" spans="2:16" ht="78" customHeight="1" x14ac:dyDescent="0.2">
      <c r="B30" s="577"/>
      <c r="C30" s="580"/>
      <c r="D30" s="580"/>
      <c r="E30" s="587" t="s">
        <v>181</v>
      </c>
      <c r="F30" s="82" t="s">
        <v>56</v>
      </c>
      <c r="G30" s="25" t="s">
        <v>57</v>
      </c>
      <c r="H30" s="27">
        <v>1</v>
      </c>
      <c r="I30" s="38" t="s">
        <v>712</v>
      </c>
      <c r="J30" s="38">
        <f>1/1</f>
        <v>1</v>
      </c>
      <c r="K30" s="54">
        <v>1</v>
      </c>
      <c r="L30" s="38">
        <f>1/1</f>
        <v>1</v>
      </c>
      <c r="M30" s="10" t="s">
        <v>526</v>
      </c>
      <c r="N30" s="10" t="s">
        <v>526</v>
      </c>
      <c r="O30" s="10" t="s">
        <v>5</v>
      </c>
      <c r="P30" s="191"/>
    </row>
    <row r="31" spans="2:16" ht="59.25" customHeight="1" thickBot="1" x14ac:dyDescent="0.25">
      <c r="B31" s="578"/>
      <c r="C31" s="581"/>
      <c r="D31" s="581"/>
      <c r="E31" s="588"/>
      <c r="F31" s="172" t="s">
        <v>31</v>
      </c>
      <c r="G31" s="36" t="s">
        <v>58</v>
      </c>
      <c r="H31" s="65">
        <v>3</v>
      </c>
      <c r="I31" s="37" t="s">
        <v>712</v>
      </c>
      <c r="J31" s="37">
        <f>1/3</f>
        <v>0.33333333333333331</v>
      </c>
      <c r="K31" s="37">
        <v>0.33</v>
      </c>
      <c r="L31" s="37">
        <f>3/3</f>
        <v>1</v>
      </c>
      <c r="M31" s="63">
        <v>44562</v>
      </c>
      <c r="N31" s="63">
        <v>44926</v>
      </c>
      <c r="O31" s="199" t="s">
        <v>59</v>
      </c>
      <c r="P31" s="192"/>
    </row>
    <row r="32" spans="2:16" ht="12" customHeight="1" x14ac:dyDescent="0.2">
      <c r="H32" s="7"/>
      <c r="I32" s="399">
        <f>AVERAGE(I15:I31)</f>
        <v>0.70897435897435901</v>
      </c>
      <c r="J32" s="399">
        <f>AVERAGE(J12:J31)</f>
        <v>0.72875000000000001</v>
      </c>
      <c r="K32" s="411">
        <f>AVERAGE(K12:K31)</f>
        <v>0.84499999999999997</v>
      </c>
      <c r="L32" s="399">
        <v>0.999</v>
      </c>
      <c r="M32" s="574" t="s">
        <v>4</v>
      </c>
      <c r="N32" s="575"/>
      <c r="O32" s="575"/>
    </row>
    <row r="33" spans="10:12" s="4" customFormat="1" x14ac:dyDescent="0.2">
      <c r="J33" s="434"/>
      <c r="K33" s="435"/>
    </row>
    <row r="34" spans="10:12" x14ac:dyDescent="0.2">
      <c r="J34" s="436"/>
      <c r="K34" s="436"/>
      <c r="L34" s="436"/>
    </row>
    <row r="35" spans="10:12" x14ac:dyDescent="0.2">
      <c r="J35" s="436"/>
      <c r="K35" s="436"/>
      <c r="L35" s="436"/>
    </row>
    <row r="36" spans="10:12" x14ac:dyDescent="0.2">
      <c r="J36" s="436"/>
      <c r="K36" s="436"/>
      <c r="L36" s="436"/>
    </row>
    <row r="37" spans="10:12" x14ac:dyDescent="0.2">
      <c r="J37" s="436"/>
      <c r="K37" s="436"/>
      <c r="L37" s="436"/>
    </row>
    <row r="38" spans="10:12" x14ac:dyDescent="0.2">
      <c r="J38" s="436"/>
      <c r="K38" s="436"/>
      <c r="L38" s="436"/>
    </row>
    <row r="39" spans="10:12" x14ac:dyDescent="0.2">
      <c r="J39" s="436"/>
      <c r="K39" s="436"/>
      <c r="L39" s="436"/>
    </row>
    <row r="40" spans="10:12" x14ac:dyDescent="0.2">
      <c r="J40" s="436"/>
      <c r="K40" s="436"/>
      <c r="L40" s="436"/>
    </row>
    <row r="41" spans="10:12" x14ac:dyDescent="0.2">
      <c r="J41" s="436"/>
      <c r="K41" s="436"/>
      <c r="L41" s="436"/>
    </row>
    <row r="42" spans="10:12" x14ac:dyDescent="0.2">
      <c r="J42" s="436"/>
      <c r="K42" s="436"/>
      <c r="L42" s="436"/>
    </row>
    <row r="43" spans="10:12" x14ac:dyDescent="0.2">
      <c r="J43" s="436"/>
      <c r="K43" s="436"/>
      <c r="L43" s="436"/>
    </row>
    <row r="44" spans="10:12" x14ac:dyDescent="0.2">
      <c r="J44" s="436"/>
      <c r="K44" s="436"/>
      <c r="L44" s="436"/>
    </row>
    <row r="45" spans="10:12" x14ac:dyDescent="0.2">
      <c r="J45" s="436"/>
      <c r="K45" s="436"/>
      <c r="L45" s="436"/>
    </row>
    <row r="46" spans="10:12" x14ac:dyDescent="0.2">
      <c r="J46" s="436"/>
      <c r="K46" s="436"/>
      <c r="L46" s="436"/>
    </row>
    <row r="47" spans="10:12" x14ac:dyDescent="0.2">
      <c r="J47" s="436"/>
      <c r="K47" s="436"/>
      <c r="L47" s="436"/>
    </row>
    <row r="48" spans="10:12" x14ac:dyDescent="0.2">
      <c r="J48" s="436"/>
      <c r="K48" s="436"/>
      <c r="L48" s="436"/>
    </row>
    <row r="49" spans="10:12" x14ac:dyDescent="0.2">
      <c r="J49" s="436"/>
      <c r="K49" s="436"/>
      <c r="L49" s="436"/>
    </row>
    <row r="50" spans="10:12" x14ac:dyDescent="0.2">
      <c r="J50" s="436"/>
      <c r="K50" s="436"/>
      <c r="L50" s="436"/>
    </row>
    <row r="51" spans="10:12" x14ac:dyDescent="0.2">
      <c r="J51" s="436"/>
      <c r="K51" s="436"/>
      <c r="L51" s="436"/>
    </row>
    <row r="52" spans="10:12" x14ac:dyDescent="0.2">
      <c r="J52" s="436"/>
      <c r="K52" s="436"/>
      <c r="L52" s="436"/>
    </row>
    <row r="53" spans="10:12" x14ac:dyDescent="0.2">
      <c r="J53" s="436"/>
      <c r="K53" s="436"/>
      <c r="L53" s="436"/>
    </row>
    <row r="54" spans="10:12" x14ac:dyDescent="0.2">
      <c r="J54" s="436"/>
      <c r="K54" s="436"/>
      <c r="L54" s="436"/>
    </row>
    <row r="55" spans="10:12" x14ac:dyDescent="0.2">
      <c r="J55" s="436"/>
      <c r="K55" s="436"/>
      <c r="L55" s="436"/>
    </row>
    <row r="56" spans="10:12" x14ac:dyDescent="0.2">
      <c r="J56" s="436"/>
      <c r="K56" s="436"/>
      <c r="L56" s="436"/>
    </row>
    <row r="57" spans="10:12" x14ac:dyDescent="0.2">
      <c r="J57" s="436"/>
      <c r="K57" s="436"/>
      <c r="L57" s="436"/>
    </row>
    <row r="58" spans="10:12" x14ac:dyDescent="0.2">
      <c r="J58" s="436"/>
      <c r="K58" s="436"/>
      <c r="L58" s="436"/>
    </row>
    <row r="59" spans="10:12" x14ac:dyDescent="0.2">
      <c r="J59" s="436"/>
      <c r="K59" s="436"/>
      <c r="L59" s="436"/>
    </row>
    <row r="60" spans="10:12" x14ac:dyDescent="0.2">
      <c r="J60" s="436"/>
      <c r="K60" s="436"/>
      <c r="L60" s="436"/>
    </row>
    <row r="61" spans="10:12" x14ac:dyDescent="0.2">
      <c r="J61" s="436"/>
      <c r="K61" s="436"/>
      <c r="L61" s="436"/>
    </row>
    <row r="62" spans="10:12" x14ac:dyDescent="0.2">
      <c r="J62" s="436"/>
      <c r="K62" s="436"/>
      <c r="L62" s="436"/>
    </row>
    <row r="63" spans="10:12" x14ac:dyDescent="0.2">
      <c r="J63" s="436"/>
      <c r="K63" s="436"/>
      <c r="L63" s="436"/>
    </row>
    <row r="64" spans="10:12" x14ac:dyDescent="0.2">
      <c r="J64" s="436"/>
      <c r="K64" s="436"/>
      <c r="L64" s="436"/>
    </row>
    <row r="65" spans="10:13" x14ac:dyDescent="0.2">
      <c r="J65" s="436"/>
      <c r="K65" s="436"/>
      <c r="L65" s="436"/>
    </row>
    <row r="66" spans="10:13" x14ac:dyDescent="0.2">
      <c r="J66" s="436"/>
      <c r="K66" s="436"/>
      <c r="L66" s="436"/>
    </row>
    <row r="67" spans="10:13" x14ac:dyDescent="0.2">
      <c r="J67" s="436"/>
      <c r="K67" s="436"/>
      <c r="L67" s="436"/>
    </row>
    <row r="68" spans="10:13" x14ac:dyDescent="0.2">
      <c r="J68" s="436"/>
      <c r="K68" s="436"/>
      <c r="L68" s="436"/>
    </row>
    <row r="69" spans="10:13" x14ac:dyDescent="0.2">
      <c r="J69" s="436"/>
      <c r="K69" s="436"/>
      <c r="L69" s="436"/>
    </row>
    <row r="70" spans="10:13" x14ac:dyDescent="0.2">
      <c r="J70" s="436"/>
      <c r="K70" s="436"/>
      <c r="L70" s="436"/>
    </row>
    <row r="71" spans="10:13" x14ac:dyDescent="0.2">
      <c r="J71" s="436"/>
      <c r="K71" s="436"/>
      <c r="L71" s="436"/>
    </row>
    <row r="72" spans="10:13" x14ac:dyDescent="0.2">
      <c r="J72" s="436"/>
      <c r="K72" s="436"/>
      <c r="L72" s="436"/>
    </row>
    <row r="73" spans="10:13" x14ac:dyDescent="0.2">
      <c r="J73" s="436"/>
      <c r="K73" s="436"/>
      <c r="L73" s="436"/>
    </row>
    <row r="74" spans="10:13" x14ac:dyDescent="0.2">
      <c r="J74" s="436"/>
      <c r="K74" s="436"/>
      <c r="L74" s="436"/>
    </row>
    <row r="75" spans="10:13" x14ac:dyDescent="0.2">
      <c r="J75" s="436"/>
      <c r="K75" s="436"/>
      <c r="L75" s="436"/>
    </row>
    <row r="76" spans="10:13" x14ac:dyDescent="0.2">
      <c r="J76" s="436"/>
      <c r="K76" s="436"/>
      <c r="L76" s="436"/>
    </row>
    <row r="77" spans="10:13" x14ac:dyDescent="0.2">
      <c r="J77" s="436"/>
      <c r="K77" s="436"/>
      <c r="L77" s="436"/>
      <c r="M77" s="436"/>
    </row>
    <row r="78" spans="10:13" x14ac:dyDescent="0.2">
      <c r="J78" s="436"/>
      <c r="K78" s="436"/>
      <c r="L78" s="436"/>
      <c r="M78" s="436"/>
    </row>
    <row r="79" spans="10:13" x14ac:dyDescent="0.2">
      <c r="J79" s="436"/>
      <c r="K79" s="436"/>
      <c r="L79" s="436"/>
      <c r="M79" s="436"/>
    </row>
    <row r="80" spans="10:13" x14ac:dyDescent="0.2">
      <c r="J80" s="436"/>
      <c r="K80" s="436"/>
      <c r="L80" s="436"/>
      <c r="M80" s="436"/>
    </row>
    <row r="81" spans="10:13" x14ac:dyDescent="0.2">
      <c r="J81" s="436"/>
      <c r="K81" s="436"/>
      <c r="L81" s="436"/>
      <c r="M81" s="436"/>
    </row>
    <row r="82" spans="10:13" x14ac:dyDescent="0.2">
      <c r="J82" s="436"/>
      <c r="K82" s="436"/>
      <c r="L82" s="436"/>
      <c r="M82" s="436"/>
    </row>
    <row r="83" spans="10:13" x14ac:dyDescent="0.2">
      <c r="J83" s="436"/>
      <c r="K83" s="436"/>
      <c r="L83" s="436"/>
      <c r="M83" s="436"/>
    </row>
    <row r="84" spans="10:13" x14ac:dyDescent="0.2">
      <c r="J84" s="436"/>
      <c r="K84" s="436"/>
      <c r="L84" s="436"/>
      <c r="M84" s="436"/>
    </row>
    <row r="85" spans="10:13" x14ac:dyDescent="0.2">
      <c r="J85" s="436"/>
      <c r="K85" s="436"/>
      <c r="L85" s="436"/>
      <c r="M85" s="436"/>
    </row>
    <row r="86" spans="10:13" x14ac:dyDescent="0.2">
      <c r="J86" s="436"/>
      <c r="K86" s="436"/>
      <c r="L86" s="436"/>
      <c r="M86" s="436"/>
    </row>
    <row r="87" spans="10:13" x14ac:dyDescent="0.2">
      <c r="J87" s="436"/>
      <c r="K87" s="436"/>
      <c r="L87" s="436"/>
      <c r="M87" s="436"/>
    </row>
    <row r="88" spans="10:13" x14ac:dyDescent="0.2">
      <c r="J88" s="436"/>
      <c r="K88" s="436"/>
      <c r="L88" s="436"/>
      <c r="M88" s="436"/>
    </row>
    <row r="89" spans="10:13" x14ac:dyDescent="0.2">
      <c r="J89" s="436"/>
      <c r="K89" s="436"/>
      <c r="L89" s="436"/>
      <c r="M89" s="436"/>
    </row>
    <row r="90" spans="10:13" x14ac:dyDescent="0.2">
      <c r="J90" s="436"/>
      <c r="K90" s="436"/>
      <c r="L90" s="436"/>
      <c r="M90" s="436"/>
    </row>
    <row r="91" spans="10:13" x14ac:dyDescent="0.2">
      <c r="J91" s="436"/>
      <c r="K91" s="436"/>
      <c r="L91" s="436"/>
      <c r="M91" s="436"/>
    </row>
    <row r="92" spans="10:13" x14ac:dyDescent="0.2">
      <c r="J92" s="436"/>
      <c r="K92" s="436"/>
      <c r="L92" s="436"/>
      <c r="M92" s="436"/>
    </row>
    <row r="93" spans="10:13" x14ac:dyDescent="0.2">
      <c r="J93" s="436"/>
      <c r="K93" s="436"/>
      <c r="L93" s="436"/>
      <c r="M93" s="436"/>
    </row>
    <row r="94" spans="10:13" x14ac:dyDescent="0.2">
      <c r="J94" s="436"/>
      <c r="K94" s="436"/>
      <c r="L94" s="436"/>
      <c r="M94" s="436"/>
    </row>
    <row r="95" spans="10:13" x14ac:dyDescent="0.2">
      <c r="J95" s="436"/>
      <c r="K95" s="436"/>
      <c r="L95" s="436"/>
      <c r="M95" s="436"/>
    </row>
    <row r="96" spans="10:13" x14ac:dyDescent="0.2">
      <c r="J96" s="436"/>
      <c r="K96" s="436"/>
      <c r="L96" s="436"/>
      <c r="M96" s="436"/>
    </row>
    <row r="97" spans="10:13" x14ac:dyDescent="0.2">
      <c r="J97" s="436"/>
      <c r="K97" s="436"/>
      <c r="L97" s="436"/>
      <c r="M97" s="436"/>
    </row>
    <row r="98" spans="10:13" x14ac:dyDescent="0.2">
      <c r="J98" s="436"/>
      <c r="K98" s="436"/>
      <c r="L98" s="436"/>
      <c r="M98" s="436"/>
    </row>
    <row r="99" spans="10:13" x14ac:dyDescent="0.2">
      <c r="J99" s="436"/>
      <c r="K99" s="436"/>
      <c r="L99" s="436"/>
      <c r="M99" s="436"/>
    </row>
    <row r="100" spans="10:13" x14ac:dyDescent="0.2">
      <c r="J100" s="436"/>
      <c r="K100" s="436"/>
      <c r="L100" s="436"/>
      <c r="M100" s="436"/>
    </row>
    <row r="101" spans="10:13" x14ac:dyDescent="0.2">
      <c r="J101" s="436"/>
      <c r="K101" s="436"/>
      <c r="L101" s="436"/>
      <c r="M101" s="436"/>
    </row>
    <row r="102" spans="10:13" x14ac:dyDescent="0.2">
      <c r="J102" s="436"/>
      <c r="K102" s="436"/>
      <c r="L102" s="436"/>
      <c r="M102" s="436"/>
    </row>
    <row r="103" spans="10:13" x14ac:dyDescent="0.2">
      <c r="J103" s="436"/>
      <c r="K103" s="436"/>
      <c r="L103" s="436"/>
      <c r="M103" s="436"/>
    </row>
    <row r="104" spans="10:13" x14ac:dyDescent="0.2">
      <c r="J104" s="436"/>
      <c r="K104" s="436"/>
      <c r="L104" s="436"/>
      <c r="M104" s="436"/>
    </row>
    <row r="105" spans="10:13" x14ac:dyDescent="0.2">
      <c r="J105" s="436"/>
      <c r="K105" s="436"/>
      <c r="L105" s="436"/>
      <c r="M105" s="436"/>
    </row>
    <row r="106" spans="10:13" x14ac:dyDescent="0.2">
      <c r="J106" s="436"/>
      <c r="K106" s="436"/>
      <c r="L106" s="436"/>
      <c r="M106" s="436"/>
    </row>
    <row r="107" spans="10:13" x14ac:dyDescent="0.2">
      <c r="J107" s="436"/>
      <c r="K107" s="436"/>
      <c r="L107" s="436"/>
      <c r="M107" s="436"/>
    </row>
    <row r="108" spans="10:13" x14ac:dyDescent="0.2">
      <c r="J108" s="436"/>
      <c r="K108" s="436"/>
      <c r="L108" s="436"/>
      <c r="M108" s="436"/>
    </row>
    <row r="109" spans="10:13" x14ac:dyDescent="0.2">
      <c r="J109" s="436"/>
      <c r="K109" s="436"/>
      <c r="L109" s="436"/>
      <c r="M109" s="436"/>
    </row>
    <row r="110" spans="10:13" x14ac:dyDescent="0.2">
      <c r="J110" s="436"/>
      <c r="K110" s="436"/>
      <c r="L110" s="436"/>
      <c r="M110" s="436"/>
    </row>
    <row r="111" spans="10:13" x14ac:dyDescent="0.2">
      <c r="J111" s="436"/>
      <c r="K111" s="436"/>
      <c r="L111" s="436"/>
      <c r="M111" s="436"/>
    </row>
    <row r="112" spans="10:13" x14ac:dyDescent="0.2">
      <c r="J112" s="436"/>
      <c r="K112" s="436"/>
      <c r="L112" s="436"/>
      <c r="M112" s="436"/>
    </row>
    <row r="113" spans="10:13" x14ac:dyDescent="0.2">
      <c r="J113" s="436"/>
      <c r="K113" s="436"/>
      <c r="L113" s="436"/>
      <c r="M113" s="436"/>
    </row>
    <row r="114" spans="10:13" x14ac:dyDescent="0.2">
      <c r="J114" s="436"/>
      <c r="K114" s="436"/>
      <c r="L114" s="436"/>
      <c r="M114" s="436"/>
    </row>
    <row r="115" spans="10:13" x14ac:dyDescent="0.2">
      <c r="J115" s="436"/>
      <c r="K115" s="436"/>
      <c r="L115" s="436"/>
      <c r="M115" s="436"/>
    </row>
    <row r="116" spans="10:13" x14ac:dyDescent="0.2">
      <c r="J116" s="436"/>
      <c r="K116" s="436"/>
      <c r="L116" s="436"/>
      <c r="M116" s="436"/>
    </row>
    <row r="117" spans="10:13" x14ac:dyDescent="0.2">
      <c r="J117" s="436"/>
      <c r="K117" s="436"/>
      <c r="L117" s="436"/>
      <c r="M117" s="436"/>
    </row>
    <row r="118" spans="10:13" x14ac:dyDescent="0.2">
      <c r="J118" s="436"/>
      <c r="K118" s="436"/>
      <c r="L118" s="436"/>
      <c r="M118" s="436"/>
    </row>
    <row r="119" spans="10:13" x14ac:dyDescent="0.2">
      <c r="J119" s="436"/>
      <c r="K119" s="436"/>
      <c r="L119" s="436"/>
      <c r="M119" s="436"/>
    </row>
    <row r="120" spans="10:13" x14ac:dyDescent="0.2">
      <c r="J120" s="436"/>
      <c r="K120" s="436"/>
      <c r="L120" s="436"/>
      <c r="M120" s="436"/>
    </row>
    <row r="121" spans="10:13" x14ac:dyDescent="0.2">
      <c r="J121" s="436"/>
      <c r="K121" s="436"/>
      <c r="L121" s="436"/>
      <c r="M121" s="436"/>
    </row>
    <row r="122" spans="10:13" x14ac:dyDescent="0.2">
      <c r="J122" s="436"/>
      <c r="K122" s="436"/>
      <c r="L122" s="436"/>
      <c r="M122" s="436"/>
    </row>
    <row r="123" spans="10:13" x14ac:dyDescent="0.2">
      <c r="J123" s="436"/>
      <c r="K123" s="436"/>
      <c r="L123" s="436"/>
      <c r="M123" s="436"/>
    </row>
    <row r="124" spans="10:13" x14ac:dyDescent="0.2">
      <c r="J124" s="436"/>
      <c r="K124" s="436"/>
      <c r="L124" s="436"/>
      <c r="M124" s="436"/>
    </row>
    <row r="125" spans="10:13" x14ac:dyDescent="0.2">
      <c r="J125" s="436"/>
      <c r="K125" s="436"/>
      <c r="L125" s="436"/>
      <c r="M125" s="436"/>
    </row>
    <row r="126" spans="10:13" x14ac:dyDescent="0.2">
      <c r="J126" s="436"/>
      <c r="K126" s="436"/>
      <c r="L126" s="436"/>
      <c r="M126" s="436"/>
    </row>
    <row r="127" spans="10:13" x14ac:dyDescent="0.2">
      <c r="J127" s="436"/>
      <c r="K127" s="436"/>
      <c r="L127" s="436"/>
      <c r="M127" s="436"/>
    </row>
    <row r="128" spans="10:13" x14ac:dyDescent="0.2">
      <c r="J128" s="436"/>
      <c r="K128" s="436"/>
      <c r="L128" s="436"/>
      <c r="M128" s="436"/>
    </row>
    <row r="129" spans="10:13" x14ac:dyDescent="0.2">
      <c r="J129" s="436"/>
      <c r="K129" s="436"/>
      <c r="L129" s="436"/>
      <c r="M129" s="436"/>
    </row>
    <row r="130" spans="10:13" x14ac:dyDescent="0.2">
      <c r="J130" s="436"/>
      <c r="K130" s="436"/>
      <c r="L130" s="436"/>
      <c r="M130" s="436"/>
    </row>
    <row r="131" spans="10:13" x14ac:dyDescent="0.2">
      <c r="J131" s="436"/>
      <c r="K131" s="436"/>
      <c r="L131" s="436"/>
      <c r="M131" s="436"/>
    </row>
    <row r="132" spans="10:13" x14ac:dyDescent="0.2">
      <c r="J132" s="436"/>
      <c r="K132" s="436"/>
      <c r="L132" s="436"/>
      <c r="M132" s="436"/>
    </row>
    <row r="133" spans="10:13" x14ac:dyDescent="0.2">
      <c r="J133" s="436"/>
      <c r="K133" s="436"/>
      <c r="L133" s="436"/>
      <c r="M133" s="436"/>
    </row>
    <row r="134" spans="10:13" x14ac:dyDescent="0.2">
      <c r="J134" s="436"/>
      <c r="K134" s="436"/>
      <c r="L134" s="436"/>
      <c r="M134" s="436"/>
    </row>
    <row r="135" spans="10:13" x14ac:dyDescent="0.2">
      <c r="J135" s="436"/>
      <c r="K135" s="436"/>
      <c r="L135" s="436"/>
      <c r="M135" s="436"/>
    </row>
    <row r="136" spans="10:13" x14ac:dyDescent="0.2">
      <c r="J136" s="436"/>
      <c r="K136" s="436"/>
      <c r="L136" s="436"/>
      <c r="M136" s="436"/>
    </row>
    <row r="137" spans="10:13" x14ac:dyDescent="0.2">
      <c r="J137" s="436"/>
      <c r="K137" s="436"/>
      <c r="L137" s="436"/>
      <c r="M137" s="436"/>
    </row>
    <row r="138" spans="10:13" x14ac:dyDescent="0.2">
      <c r="J138" s="436"/>
      <c r="K138" s="436"/>
      <c r="L138" s="436"/>
      <c r="M138" s="436"/>
    </row>
    <row r="139" spans="10:13" x14ac:dyDescent="0.2">
      <c r="J139" s="436"/>
      <c r="K139" s="436"/>
      <c r="L139" s="436"/>
      <c r="M139" s="436"/>
    </row>
    <row r="140" spans="10:13" x14ac:dyDescent="0.2">
      <c r="J140" s="436"/>
      <c r="K140" s="436"/>
      <c r="L140" s="436"/>
      <c r="M140" s="436"/>
    </row>
    <row r="141" spans="10:13" x14ac:dyDescent="0.2">
      <c r="J141" s="436"/>
      <c r="K141" s="436"/>
      <c r="L141" s="436"/>
      <c r="M141" s="436"/>
    </row>
    <row r="142" spans="10:13" x14ac:dyDescent="0.2">
      <c r="J142" s="436"/>
      <c r="K142" s="436"/>
      <c r="L142" s="436"/>
      <c r="M142" s="436"/>
    </row>
    <row r="143" spans="10:13" x14ac:dyDescent="0.2">
      <c r="J143" s="436"/>
      <c r="K143" s="436"/>
      <c r="L143" s="436"/>
      <c r="M143" s="436"/>
    </row>
    <row r="144" spans="10:13" x14ac:dyDescent="0.2">
      <c r="J144" s="436"/>
      <c r="K144" s="436"/>
      <c r="L144" s="436"/>
      <c r="M144" s="436"/>
    </row>
    <row r="145" spans="10:13" x14ac:dyDescent="0.2">
      <c r="J145" s="436"/>
      <c r="K145" s="436"/>
      <c r="L145" s="436"/>
      <c r="M145" s="436"/>
    </row>
    <row r="146" spans="10:13" x14ac:dyDescent="0.2">
      <c r="J146" s="436"/>
      <c r="K146" s="436"/>
      <c r="L146" s="436"/>
      <c r="M146" s="436"/>
    </row>
    <row r="147" spans="10:13" x14ac:dyDescent="0.2">
      <c r="J147" s="436"/>
      <c r="K147" s="436"/>
      <c r="L147" s="436"/>
      <c r="M147" s="436"/>
    </row>
    <row r="148" spans="10:13" x14ac:dyDescent="0.2">
      <c r="J148" s="436"/>
      <c r="K148" s="436"/>
      <c r="L148" s="436"/>
      <c r="M148" s="436"/>
    </row>
    <row r="149" spans="10:13" x14ac:dyDescent="0.2">
      <c r="J149" s="436"/>
      <c r="K149" s="436"/>
      <c r="L149" s="436"/>
      <c r="M149" s="436"/>
    </row>
    <row r="150" spans="10:13" x14ac:dyDescent="0.2">
      <c r="J150" s="436"/>
      <c r="K150" s="436"/>
      <c r="L150" s="436"/>
      <c r="M150" s="436"/>
    </row>
    <row r="151" spans="10:13" x14ac:dyDescent="0.2">
      <c r="J151" s="436"/>
      <c r="K151" s="436"/>
      <c r="L151" s="436"/>
      <c r="M151" s="436"/>
    </row>
    <row r="152" spans="10:13" x14ac:dyDescent="0.2">
      <c r="J152" s="436"/>
      <c r="K152" s="436"/>
      <c r="L152" s="436"/>
      <c r="M152" s="436"/>
    </row>
    <row r="153" spans="10:13" x14ac:dyDescent="0.2">
      <c r="J153" s="436"/>
      <c r="K153" s="436"/>
      <c r="L153" s="436"/>
      <c r="M153" s="436"/>
    </row>
    <row r="154" spans="10:13" x14ac:dyDescent="0.2">
      <c r="J154" s="436"/>
      <c r="K154" s="436"/>
      <c r="L154" s="436"/>
      <c r="M154" s="436"/>
    </row>
    <row r="155" spans="10:13" x14ac:dyDescent="0.2">
      <c r="J155" s="436"/>
      <c r="K155" s="436"/>
      <c r="L155" s="436"/>
      <c r="M155" s="436"/>
    </row>
    <row r="156" spans="10:13" x14ac:dyDescent="0.2">
      <c r="J156" s="436"/>
      <c r="K156" s="436"/>
      <c r="L156" s="436"/>
      <c r="M156" s="436"/>
    </row>
    <row r="157" spans="10:13" x14ac:dyDescent="0.2">
      <c r="J157" s="436"/>
      <c r="K157" s="436"/>
      <c r="L157" s="436"/>
      <c r="M157" s="436"/>
    </row>
    <row r="158" spans="10:13" x14ac:dyDescent="0.2">
      <c r="J158" s="436"/>
      <c r="K158" s="436"/>
      <c r="L158" s="436"/>
      <c r="M158" s="436"/>
    </row>
    <row r="159" spans="10:13" x14ac:dyDescent="0.2">
      <c r="J159" s="436"/>
      <c r="K159" s="436"/>
      <c r="L159" s="436"/>
      <c r="M159" s="436"/>
    </row>
    <row r="160" spans="10:13" x14ac:dyDescent="0.2">
      <c r="J160" s="436"/>
      <c r="K160" s="436"/>
      <c r="L160" s="436"/>
      <c r="M160" s="436"/>
    </row>
    <row r="161" spans="10:13" x14ac:dyDescent="0.2">
      <c r="J161" s="436"/>
      <c r="K161" s="436"/>
      <c r="L161" s="436"/>
      <c r="M161" s="436"/>
    </row>
    <row r="162" spans="10:13" x14ac:dyDescent="0.2">
      <c r="J162" s="436"/>
      <c r="K162" s="436"/>
      <c r="L162" s="436"/>
      <c r="M162" s="436"/>
    </row>
    <row r="163" spans="10:13" x14ac:dyDescent="0.2">
      <c r="J163" s="436"/>
      <c r="K163" s="436"/>
      <c r="L163" s="436"/>
      <c r="M163" s="436"/>
    </row>
    <row r="164" spans="10:13" x14ac:dyDescent="0.2">
      <c r="J164" s="436"/>
      <c r="K164" s="436"/>
      <c r="L164" s="436"/>
      <c r="M164" s="436"/>
    </row>
    <row r="165" spans="10:13" x14ac:dyDescent="0.2">
      <c r="J165" s="436"/>
      <c r="K165" s="436"/>
      <c r="L165" s="436"/>
      <c r="M165" s="436"/>
    </row>
    <row r="166" spans="10:13" x14ac:dyDescent="0.2">
      <c r="J166" s="436"/>
      <c r="K166" s="436"/>
      <c r="L166" s="436"/>
      <c r="M166" s="436"/>
    </row>
    <row r="167" spans="10:13" x14ac:dyDescent="0.2">
      <c r="J167" s="436"/>
      <c r="K167" s="436"/>
      <c r="L167" s="436"/>
      <c r="M167" s="436"/>
    </row>
    <row r="168" spans="10:13" x14ac:dyDescent="0.2">
      <c r="J168" s="436"/>
      <c r="K168" s="436"/>
      <c r="L168" s="436"/>
      <c r="M168" s="436"/>
    </row>
    <row r="169" spans="10:13" x14ac:dyDescent="0.2">
      <c r="J169" s="436"/>
      <c r="K169" s="436"/>
      <c r="L169" s="436"/>
      <c r="M169" s="436"/>
    </row>
    <row r="170" spans="10:13" x14ac:dyDescent="0.2">
      <c r="J170" s="436"/>
      <c r="K170" s="436"/>
      <c r="L170" s="436"/>
      <c r="M170" s="436"/>
    </row>
    <row r="171" spans="10:13" x14ac:dyDescent="0.2">
      <c r="J171" s="436"/>
      <c r="K171" s="436"/>
      <c r="L171" s="436"/>
      <c r="M171" s="436"/>
    </row>
    <row r="172" spans="10:13" x14ac:dyDescent="0.2">
      <c r="J172" s="436"/>
      <c r="K172" s="436"/>
      <c r="L172" s="436"/>
      <c r="M172" s="436"/>
    </row>
    <row r="173" spans="10:13" x14ac:dyDescent="0.2">
      <c r="J173" s="436"/>
      <c r="K173" s="436"/>
      <c r="L173" s="436"/>
      <c r="M173" s="436"/>
    </row>
    <row r="174" spans="10:13" x14ac:dyDescent="0.2">
      <c r="J174" s="436"/>
      <c r="K174" s="436"/>
      <c r="L174" s="436"/>
      <c r="M174" s="436"/>
    </row>
    <row r="175" spans="10:13" x14ac:dyDescent="0.2">
      <c r="J175" s="436"/>
      <c r="K175" s="436"/>
      <c r="L175" s="436"/>
      <c r="M175" s="436"/>
    </row>
    <row r="176" spans="10:13" x14ac:dyDescent="0.2">
      <c r="J176" s="436"/>
      <c r="K176" s="436"/>
      <c r="L176" s="436"/>
      <c r="M176" s="436"/>
    </row>
    <row r="177" spans="10:13" x14ac:dyDescent="0.2">
      <c r="J177" s="436"/>
      <c r="K177" s="436"/>
      <c r="L177" s="436"/>
      <c r="M177" s="436"/>
    </row>
    <row r="178" spans="10:13" x14ac:dyDescent="0.2">
      <c r="J178" s="436"/>
      <c r="K178" s="436"/>
      <c r="L178" s="436"/>
      <c r="M178" s="436"/>
    </row>
    <row r="179" spans="10:13" x14ac:dyDescent="0.2">
      <c r="J179" s="436"/>
      <c r="K179" s="436"/>
      <c r="L179" s="436"/>
      <c r="M179" s="436"/>
    </row>
    <row r="180" spans="10:13" x14ac:dyDescent="0.2">
      <c r="J180" s="436"/>
      <c r="K180" s="436"/>
      <c r="L180" s="436"/>
      <c r="M180" s="436"/>
    </row>
    <row r="181" spans="10:13" x14ac:dyDescent="0.2">
      <c r="J181" s="436"/>
      <c r="K181" s="436"/>
      <c r="L181" s="436"/>
      <c r="M181" s="436"/>
    </row>
    <row r="182" spans="10:13" x14ac:dyDescent="0.2">
      <c r="J182" s="436"/>
      <c r="K182" s="436"/>
      <c r="L182" s="436"/>
      <c r="M182" s="436"/>
    </row>
    <row r="183" spans="10:13" x14ac:dyDescent="0.2">
      <c r="J183" s="436"/>
      <c r="K183" s="436"/>
      <c r="L183" s="436"/>
      <c r="M183" s="436"/>
    </row>
    <row r="184" spans="10:13" x14ac:dyDescent="0.2">
      <c r="J184" s="436"/>
      <c r="K184" s="436"/>
      <c r="L184" s="436"/>
      <c r="M184" s="436"/>
    </row>
    <row r="185" spans="10:13" x14ac:dyDescent="0.2">
      <c r="J185" s="436"/>
      <c r="K185" s="436"/>
      <c r="L185" s="436"/>
      <c r="M185" s="436"/>
    </row>
    <row r="186" spans="10:13" x14ac:dyDescent="0.2">
      <c r="J186" s="436"/>
      <c r="K186" s="436"/>
      <c r="L186" s="436"/>
      <c r="M186" s="436"/>
    </row>
    <row r="187" spans="10:13" x14ac:dyDescent="0.2">
      <c r="J187" s="436"/>
      <c r="K187" s="436"/>
      <c r="L187" s="436"/>
      <c r="M187" s="436"/>
    </row>
    <row r="188" spans="10:13" x14ac:dyDescent="0.2">
      <c r="J188" s="436"/>
      <c r="K188" s="436"/>
      <c r="L188" s="436"/>
      <c r="M188" s="436"/>
    </row>
    <row r="189" spans="10:13" x14ac:dyDescent="0.2">
      <c r="J189" s="436"/>
      <c r="K189" s="436"/>
      <c r="L189" s="436"/>
      <c r="M189" s="436"/>
    </row>
    <row r="190" spans="10:13" x14ac:dyDescent="0.2">
      <c r="J190" s="436"/>
      <c r="K190" s="436"/>
      <c r="L190" s="436"/>
      <c r="M190" s="436"/>
    </row>
    <row r="191" spans="10:13" x14ac:dyDescent="0.2">
      <c r="J191" s="436"/>
      <c r="K191" s="436"/>
      <c r="L191" s="436"/>
      <c r="M191" s="436"/>
    </row>
    <row r="192" spans="10:13" x14ac:dyDescent="0.2">
      <c r="J192" s="436"/>
      <c r="K192" s="436"/>
      <c r="L192" s="436"/>
      <c r="M192" s="436"/>
    </row>
    <row r="193" spans="10:13" x14ac:dyDescent="0.2">
      <c r="J193" s="436"/>
      <c r="K193" s="436"/>
      <c r="L193" s="436"/>
      <c r="M193" s="436"/>
    </row>
    <row r="194" spans="10:13" x14ac:dyDescent="0.2">
      <c r="J194" s="436"/>
      <c r="K194" s="436"/>
      <c r="L194" s="436"/>
      <c r="M194" s="436"/>
    </row>
    <row r="195" spans="10:13" x14ac:dyDescent="0.2">
      <c r="J195" s="436"/>
      <c r="K195" s="436"/>
      <c r="L195" s="436"/>
      <c r="M195" s="436"/>
    </row>
    <row r="196" spans="10:13" x14ac:dyDescent="0.2">
      <c r="J196" s="436"/>
      <c r="K196" s="436"/>
      <c r="L196" s="436"/>
      <c r="M196" s="436"/>
    </row>
    <row r="197" spans="10:13" x14ac:dyDescent="0.2">
      <c r="J197" s="436"/>
      <c r="K197" s="436"/>
      <c r="L197" s="436"/>
      <c r="M197" s="436"/>
    </row>
    <row r="198" spans="10:13" x14ac:dyDescent="0.2">
      <c r="J198" s="436"/>
      <c r="K198" s="436"/>
      <c r="L198" s="436"/>
      <c r="M198" s="436"/>
    </row>
    <row r="199" spans="10:13" x14ac:dyDescent="0.2">
      <c r="J199" s="436"/>
      <c r="K199" s="436"/>
      <c r="L199" s="436"/>
      <c r="M199" s="436"/>
    </row>
    <row r="200" spans="10:13" x14ac:dyDescent="0.2">
      <c r="J200" s="436"/>
      <c r="K200" s="436"/>
      <c r="L200" s="436"/>
      <c r="M200" s="436"/>
    </row>
    <row r="201" spans="10:13" x14ac:dyDescent="0.2">
      <c r="J201" s="436"/>
      <c r="K201" s="436"/>
      <c r="L201" s="436"/>
      <c r="M201" s="436"/>
    </row>
    <row r="202" spans="10:13" x14ac:dyDescent="0.2">
      <c r="J202" s="436"/>
      <c r="K202" s="436"/>
      <c r="L202" s="436"/>
      <c r="M202" s="436"/>
    </row>
    <row r="203" spans="10:13" x14ac:dyDescent="0.2">
      <c r="J203" s="436"/>
      <c r="K203" s="436"/>
      <c r="L203" s="436"/>
      <c r="M203" s="436"/>
    </row>
    <row r="204" spans="10:13" x14ac:dyDescent="0.2">
      <c r="J204" s="436"/>
      <c r="K204" s="436"/>
      <c r="L204" s="436"/>
      <c r="M204" s="436"/>
    </row>
    <row r="205" spans="10:13" x14ac:dyDescent="0.2">
      <c r="J205" s="436"/>
      <c r="K205" s="436"/>
      <c r="L205" s="436"/>
      <c r="M205" s="436"/>
    </row>
    <row r="206" spans="10:13" x14ac:dyDescent="0.2">
      <c r="J206" s="436"/>
      <c r="K206" s="436"/>
      <c r="L206" s="436"/>
      <c r="M206" s="436"/>
    </row>
    <row r="207" spans="10:13" x14ac:dyDescent="0.2">
      <c r="J207" s="436"/>
      <c r="K207" s="436"/>
      <c r="L207" s="436"/>
      <c r="M207" s="436"/>
    </row>
    <row r="208" spans="10:13" x14ac:dyDescent="0.2">
      <c r="J208" s="436"/>
      <c r="K208" s="436"/>
      <c r="L208" s="436"/>
      <c r="M208" s="436"/>
    </row>
    <row r="209" spans="10:13" x14ac:dyDescent="0.2">
      <c r="J209" s="436"/>
      <c r="K209" s="436"/>
      <c r="L209" s="436"/>
      <c r="M209" s="436"/>
    </row>
    <row r="210" spans="10:13" x14ac:dyDescent="0.2">
      <c r="J210" s="436"/>
      <c r="K210" s="436"/>
      <c r="L210" s="436"/>
      <c r="M210" s="436"/>
    </row>
    <row r="211" spans="10:13" x14ac:dyDescent="0.2">
      <c r="J211" s="436"/>
      <c r="K211" s="436"/>
      <c r="L211" s="436"/>
      <c r="M211" s="436"/>
    </row>
    <row r="212" spans="10:13" x14ac:dyDescent="0.2">
      <c r="J212" s="436"/>
      <c r="K212" s="436"/>
      <c r="L212" s="436"/>
      <c r="M212" s="436"/>
    </row>
    <row r="213" spans="10:13" x14ac:dyDescent="0.2">
      <c r="J213" s="436"/>
      <c r="K213" s="436"/>
      <c r="L213" s="436"/>
      <c r="M213" s="436"/>
    </row>
    <row r="214" spans="10:13" x14ac:dyDescent="0.2">
      <c r="J214" s="436"/>
      <c r="K214" s="436"/>
      <c r="L214" s="436"/>
      <c r="M214" s="436"/>
    </row>
    <row r="215" spans="10:13" x14ac:dyDescent="0.2">
      <c r="J215" s="436"/>
      <c r="K215" s="436"/>
      <c r="L215" s="436"/>
      <c r="M215" s="436"/>
    </row>
    <row r="216" spans="10:13" x14ac:dyDescent="0.2">
      <c r="J216" s="436"/>
      <c r="K216" s="436"/>
      <c r="L216" s="436"/>
      <c r="M216" s="436"/>
    </row>
    <row r="217" spans="10:13" x14ac:dyDescent="0.2">
      <c r="J217" s="436"/>
      <c r="K217" s="436"/>
      <c r="L217" s="436"/>
      <c r="M217" s="436"/>
    </row>
    <row r="218" spans="10:13" x14ac:dyDescent="0.2">
      <c r="J218" s="436"/>
      <c r="K218" s="436"/>
      <c r="L218" s="436"/>
      <c r="M218" s="436"/>
    </row>
    <row r="219" spans="10:13" x14ac:dyDescent="0.2">
      <c r="J219" s="436"/>
      <c r="K219" s="436"/>
      <c r="L219" s="436"/>
      <c r="M219" s="436"/>
    </row>
    <row r="220" spans="10:13" x14ac:dyDescent="0.2">
      <c r="J220" s="436"/>
      <c r="K220" s="436"/>
      <c r="L220" s="436"/>
      <c r="M220" s="436"/>
    </row>
    <row r="221" spans="10:13" x14ac:dyDescent="0.2">
      <c r="J221" s="436"/>
      <c r="K221" s="436"/>
      <c r="L221" s="436"/>
      <c r="M221" s="436"/>
    </row>
    <row r="222" spans="10:13" x14ac:dyDescent="0.2">
      <c r="J222" s="436"/>
      <c r="K222" s="436"/>
      <c r="L222" s="436"/>
      <c r="M222" s="436"/>
    </row>
    <row r="223" spans="10:13" x14ac:dyDescent="0.2">
      <c r="J223" s="436"/>
      <c r="K223" s="436"/>
      <c r="L223" s="436"/>
      <c r="M223" s="436"/>
    </row>
    <row r="224" spans="10:13" x14ac:dyDescent="0.2">
      <c r="J224" s="436"/>
      <c r="K224" s="436"/>
      <c r="L224" s="436"/>
      <c r="M224" s="436"/>
    </row>
    <row r="225" spans="10:13" x14ac:dyDescent="0.2">
      <c r="J225" s="436"/>
      <c r="K225" s="436"/>
      <c r="L225" s="436"/>
      <c r="M225" s="436"/>
    </row>
    <row r="226" spans="10:13" x14ac:dyDescent="0.2">
      <c r="J226" s="436"/>
      <c r="K226" s="436"/>
      <c r="L226" s="436"/>
      <c r="M226" s="436"/>
    </row>
    <row r="227" spans="10:13" x14ac:dyDescent="0.2">
      <c r="J227" s="436"/>
      <c r="K227" s="436"/>
      <c r="L227" s="436"/>
      <c r="M227" s="436"/>
    </row>
    <row r="228" spans="10:13" x14ac:dyDescent="0.2">
      <c r="J228" s="436"/>
      <c r="K228" s="436"/>
      <c r="L228" s="436"/>
      <c r="M228" s="436"/>
    </row>
    <row r="229" spans="10:13" x14ac:dyDescent="0.2">
      <c r="J229" s="436"/>
      <c r="K229" s="436"/>
      <c r="L229" s="436"/>
      <c r="M229" s="436"/>
    </row>
    <row r="230" spans="10:13" x14ac:dyDescent="0.2">
      <c r="J230" s="436"/>
      <c r="K230" s="436"/>
      <c r="L230" s="436"/>
      <c r="M230" s="436"/>
    </row>
    <row r="231" spans="10:13" x14ac:dyDescent="0.2">
      <c r="J231" s="436"/>
      <c r="K231" s="436"/>
      <c r="L231" s="436"/>
      <c r="M231" s="436"/>
    </row>
    <row r="232" spans="10:13" x14ac:dyDescent="0.2">
      <c r="J232" s="436"/>
      <c r="K232" s="436"/>
      <c r="L232" s="436"/>
      <c r="M232" s="436"/>
    </row>
    <row r="233" spans="10:13" x14ac:dyDescent="0.2">
      <c r="J233" s="436"/>
      <c r="K233" s="436"/>
      <c r="L233" s="436"/>
      <c r="M233" s="436"/>
    </row>
    <row r="234" spans="10:13" x14ac:dyDescent="0.2">
      <c r="J234" s="436"/>
      <c r="K234" s="436"/>
      <c r="L234" s="436"/>
      <c r="M234" s="436"/>
    </row>
    <row r="235" spans="10:13" x14ac:dyDescent="0.2">
      <c r="J235" s="436"/>
      <c r="K235" s="436"/>
      <c r="L235" s="436"/>
      <c r="M235" s="436"/>
    </row>
    <row r="236" spans="10:13" x14ac:dyDescent="0.2">
      <c r="J236" s="436"/>
      <c r="K236" s="436"/>
      <c r="L236" s="436"/>
      <c r="M236" s="436"/>
    </row>
    <row r="237" spans="10:13" x14ac:dyDescent="0.2">
      <c r="J237" s="436"/>
      <c r="K237" s="436"/>
      <c r="L237" s="436"/>
      <c r="M237" s="436"/>
    </row>
    <row r="238" spans="10:13" x14ac:dyDescent="0.2">
      <c r="J238" s="436"/>
      <c r="K238" s="436"/>
      <c r="L238" s="436"/>
      <c r="M238" s="436"/>
    </row>
    <row r="239" spans="10:13" x14ac:dyDescent="0.2">
      <c r="J239" s="436"/>
      <c r="K239" s="436"/>
      <c r="L239" s="436"/>
      <c r="M239" s="436"/>
    </row>
    <row r="240" spans="10:13" x14ac:dyDescent="0.2">
      <c r="J240" s="436"/>
      <c r="K240" s="436"/>
      <c r="L240" s="436"/>
      <c r="M240" s="436"/>
    </row>
    <row r="241" spans="10:13" x14ac:dyDescent="0.2">
      <c r="J241" s="436"/>
      <c r="K241" s="436"/>
      <c r="L241" s="436"/>
      <c r="M241" s="436"/>
    </row>
    <row r="242" spans="10:13" x14ac:dyDescent="0.2">
      <c r="J242" s="436"/>
      <c r="K242" s="436"/>
      <c r="L242" s="436"/>
      <c r="M242" s="436"/>
    </row>
    <row r="243" spans="10:13" x14ac:dyDescent="0.2">
      <c r="J243" s="436"/>
      <c r="K243" s="436"/>
      <c r="L243" s="436"/>
      <c r="M243" s="436"/>
    </row>
    <row r="244" spans="10:13" x14ac:dyDescent="0.2">
      <c r="J244" s="436"/>
      <c r="K244" s="436"/>
      <c r="L244" s="436"/>
      <c r="M244" s="436"/>
    </row>
    <row r="245" spans="10:13" x14ac:dyDescent="0.2">
      <c r="J245" s="436"/>
      <c r="K245" s="436"/>
      <c r="L245" s="436"/>
      <c r="M245" s="436"/>
    </row>
    <row r="246" spans="10:13" x14ac:dyDescent="0.2">
      <c r="J246" s="436"/>
      <c r="K246" s="436"/>
      <c r="L246" s="436"/>
      <c r="M246" s="436"/>
    </row>
    <row r="247" spans="10:13" x14ac:dyDescent="0.2">
      <c r="J247" s="436"/>
      <c r="K247" s="436"/>
      <c r="L247" s="436"/>
      <c r="M247" s="436"/>
    </row>
    <row r="248" spans="10:13" x14ac:dyDescent="0.2">
      <c r="J248" s="436"/>
      <c r="K248" s="436"/>
      <c r="L248" s="436"/>
      <c r="M248" s="436"/>
    </row>
    <row r="249" spans="10:13" x14ac:dyDescent="0.2">
      <c r="J249" s="436"/>
      <c r="K249" s="436"/>
      <c r="L249" s="436"/>
      <c r="M249" s="436"/>
    </row>
    <row r="250" spans="10:13" x14ac:dyDescent="0.2">
      <c r="J250" s="436"/>
      <c r="K250" s="436"/>
      <c r="L250" s="436"/>
      <c r="M250" s="436"/>
    </row>
    <row r="251" spans="10:13" x14ac:dyDescent="0.2">
      <c r="J251" s="436"/>
      <c r="K251" s="436"/>
      <c r="L251" s="436"/>
      <c r="M251" s="436"/>
    </row>
    <row r="252" spans="10:13" x14ac:dyDescent="0.2">
      <c r="J252" s="436"/>
      <c r="K252" s="436"/>
      <c r="L252" s="436"/>
      <c r="M252" s="436"/>
    </row>
    <row r="253" spans="10:13" x14ac:dyDescent="0.2">
      <c r="J253" s="436"/>
      <c r="K253" s="436"/>
      <c r="L253" s="436"/>
      <c r="M253" s="436"/>
    </row>
    <row r="254" spans="10:13" x14ac:dyDescent="0.2">
      <c r="J254" s="436"/>
      <c r="K254" s="436"/>
      <c r="L254" s="436"/>
      <c r="M254" s="436"/>
    </row>
    <row r="255" spans="10:13" x14ac:dyDescent="0.2">
      <c r="J255" s="436"/>
      <c r="K255" s="436"/>
      <c r="L255" s="436"/>
      <c r="M255" s="436"/>
    </row>
    <row r="256" spans="10:13" x14ac:dyDescent="0.2">
      <c r="J256" s="436"/>
      <c r="K256" s="436"/>
      <c r="L256" s="436"/>
      <c r="M256" s="436"/>
    </row>
    <row r="257" spans="10:13" x14ac:dyDescent="0.2">
      <c r="J257" s="436"/>
      <c r="K257" s="436"/>
      <c r="L257" s="436"/>
      <c r="M257" s="436"/>
    </row>
    <row r="258" spans="10:13" x14ac:dyDescent="0.2">
      <c r="J258" s="436"/>
      <c r="K258" s="436"/>
      <c r="L258" s="436"/>
      <c r="M258" s="436"/>
    </row>
    <row r="259" spans="10:13" x14ac:dyDescent="0.2">
      <c r="J259" s="436"/>
      <c r="K259" s="436"/>
      <c r="L259" s="436"/>
      <c r="M259" s="436"/>
    </row>
    <row r="260" spans="10:13" x14ac:dyDescent="0.2">
      <c r="J260" s="436"/>
      <c r="K260" s="436"/>
      <c r="L260" s="436"/>
      <c r="M260" s="436"/>
    </row>
    <row r="261" spans="10:13" x14ac:dyDescent="0.2">
      <c r="J261" s="436"/>
      <c r="K261" s="436"/>
      <c r="L261" s="436"/>
      <c r="M261" s="436"/>
    </row>
    <row r="262" spans="10:13" x14ac:dyDescent="0.2">
      <c r="J262" s="436"/>
      <c r="K262" s="436"/>
      <c r="L262" s="436"/>
      <c r="M262" s="436"/>
    </row>
    <row r="263" spans="10:13" x14ac:dyDescent="0.2">
      <c r="J263" s="436"/>
      <c r="K263" s="436"/>
      <c r="L263" s="436"/>
      <c r="M263" s="436"/>
    </row>
    <row r="264" spans="10:13" x14ac:dyDescent="0.2">
      <c r="J264" s="436"/>
      <c r="K264" s="436"/>
      <c r="L264" s="436"/>
      <c r="M264" s="436"/>
    </row>
    <row r="265" spans="10:13" x14ac:dyDescent="0.2">
      <c r="J265" s="436"/>
      <c r="K265" s="436"/>
      <c r="L265" s="436"/>
      <c r="M265" s="436"/>
    </row>
    <row r="266" spans="10:13" x14ac:dyDescent="0.2">
      <c r="J266" s="436"/>
      <c r="K266" s="436"/>
      <c r="L266" s="436"/>
      <c r="M266" s="436"/>
    </row>
    <row r="267" spans="10:13" x14ac:dyDescent="0.2">
      <c r="J267" s="436"/>
      <c r="K267" s="436"/>
      <c r="L267" s="436"/>
      <c r="M267" s="436"/>
    </row>
    <row r="268" spans="10:13" x14ac:dyDescent="0.2">
      <c r="J268" s="436"/>
      <c r="K268" s="436"/>
      <c r="L268" s="436"/>
      <c r="M268" s="436"/>
    </row>
    <row r="269" spans="10:13" x14ac:dyDescent="0.2">
      <c r="J269" s="436"/>
      <c r="K269" s="436"/>
      <c r="L269" s="436"/>
      <c r="M269" s="436"/>
    </row>
    <row r="270" spans="10:13" x14ac:dyDescent="0.2">
      <c r="J270" s="436"/>
      <c r="K270" s="436"/>
      <c r="L270" s="436"/>
      <c r="M270" s="436"/>
    </row>
    <row r="271" spans="10:13" x14ac:dyDescent="0.2">
      <c r="J271" s="436"/>
      <c r="K271" s="436"/>
      <c r="L271" s="436"/>
      <c r="M271" s="436"/>
    </row>
    <row r="272" spans="10:13" x14ac:dyDescent="0.2">
      <c r="J272" s="436"/>
      <c r="K272" s="436"/>
      <c r="L272" s="436"/>
      <c r="M272" s="436"/>
    </row>
    <row r="273" spans="10:13" x14ac:dyDescent="0.2">
      <c r="J273" s="436"/>
      <c r="K273" s="436"/>
      <c r="L273" s="436"/>
      <c r="M273" s="436"/>
    </row>
    <row r="274" spans="10:13" x14ac:dyDescent="0.2">
      <c r="J274" s="436"/>
      <c r="K274" s="436"/>
      <c r="L274" s="436"/>
      <c r="M274" s="436"/>
    </row>
    <row r="275" spans="10:13" x14ac:dyDescent="0.2">
      <c r="J275" s="436"/>
      <c r="K275" s="436"/>
      <c r="L275" s="436"/>
      <c r="M275" s="436"/>
    </row>
    <row r="276" spans="10:13" x14ac:dyDescent="0.2">
      <c r="J276" s="436"/>
      <c r="K276" s="436"/>
      <c r="L276" s="436"/>
      <c r="M276" s="436"/>
    </row>
    <row r="277" spans="10:13" x14ac:dyDescent="0.2">
      <c r="J277" s="436"/>
      <c r="K277" s="436"/>
      <c r="L277" s="436"/>
      <c r="M277" s="436"/>
    </row>
    <row r="278" spans="10:13" x14ac:dyDescent="0.2">
      <c r="J278" s="436"/>
      <c r="K278" s="436"/>
      <c r="L278" s="436"/>
      <c r="M278" s="436"/>
    </row>
    <row r="279" spans="10:13" x14ac:dyDescent="0.2">
      <c r="J279" s="436"/>
      <c r="K279" s="436"/>
      <c r="L279" s="436"/>
      <c r="M279" s="436"/>
    </row>
    <row r="280" spans="10:13" x14ac:dyDescent="0.2">
      <c r="J280" s="436"/>
      <c r="K280" s="436"/>
      <c r="L280" s="436"/>
      <c r="M280" s="436"/>
    </row>
    <row r="281" spans="10:13" x14ac:dyDescent="0.2">
      <c r="J281" s="436"/>
      <c r="K281" s="436"/>
      <c r="L281" s="436"/>
      <c r="M281" s="436"/>
    </row>
    <row r="282" spans="10:13" x14ac:dyDescent="0.2">
      <c r="J282" s="436"/>
      <c r="K282" s="436"/>
      <c r="L282" s="436"/>
      <c r="M282" s="436"/>
    </row>
    <row r="283" spans="10:13" x14ac:dyDescent="0.2">
      <c r="J283" s="436"/>
      <c r="K283" s="436"/>
      <c r="L283" s="436"/>
      <c r="M283" s="436"/>
    </row>
    <row r="284" spans="10:13" x14ac:dyDescent="0.2">
      <c r="J284" s="436"/>
      <c r="K284" s="436"/>
      <c r="L284" s="436"/>
      <c r="M284" s="436"/>
    </row>
    <row r="285" spans="10:13" x14ac:dyDescent="0.2">
      <c r="J285" s="436"/>
      <c r="K285" s="436"/>
      <c r="L285" s="436"/>
      <c r="M285" s="436"/>
    </row>
    <row r="286" spans="10:13" x14ac:dyDescent="0.2">
      <c r="J286" s="436"/>
      <c r="K286" s="436"/>
      <c r="L286" s="436"/>
      <c r="M286" s="436"/>
    </row>
    <row r="287" spans="10:13" x14ac:dyDescent="0.2">
      <c r="J287" s="436"/>
      <c r="K287" s="436"/>
      <c r="L287" s="436"/>
      <c r="M287" s="436"/>
    </row>
    <row r="288" spans="10:13" x14ac:dyDescent="0.2">
      <c r="J288" s="436"/>
      <c r="K288" s="436"/>
      <c r="L288" s="436"/>
      <c r="M288" s="436"/>
    </row>
    <row r="289" spans="10:13" x14ac:dyDescent="0.2">
      <c r="J289" s="436"/>
      <c r="K289" s="436"/>
      <c r="L289" s="436"/>
      <c r="M289" s="436"/>
    </row>
    <row r="290" spans="10:13" x14ac:dyDescent="0.2">
      <c r="J290" s="436"/>
      <c r="K290" s="436"/>
      <c r="L290" s="436"/>
      <c r="M290" s="436"/>
    </row>
    <row r="291" spans="10:13" x14ac:dyDescent="0.2">
      <c r="J291" s="436"/>
      <c r="K291" s="436"/>
      <c r="L291" s="436"/>
      <c r="M291" s="436"/>
    </row>
    <row r="292" spans="10:13" x14ac:dyDescent="0.2">
      <c r="J292" s="436"/>
      <c r="K292" s="436"/>
      <c r="L292" s="436"/>
      <c r="M292" s="436"/>
    </row>
    <row r="293" spans="10:13" x14ac:dyDescent="0.2">
      <c r="J293" s="436"/>
      <c r="K293" s="436"/>
      <c r="L293" s="436"/>
      <c r="M293" s="436"/>
    </row>
    <row r="294" spans="10:13" x14ac:dyDescent="0.2">
      <c r="J294" s="436"/>
      <c r="K294" s="436"/>
      <c r="L294" s="436"/>
      <c r="M294" s="436"/>
    </row>
    <row r="295" spans="10:13" x14ac:dyDescent="0.2">
      <c r="J295" s="436"/>
      <c r="K295" s="436"/>
      <c r="L295" s="436"/>
      <c r="M295" s="436"/>
    </row>
    <row r="296" spans="10:13" x14ac:dyDescent="0.2">
      <c r="J296" s="436"/>
      <c r="K296" s="436"/>
      <c r="L296" s="436"/>
      <c r="M296" s="436"/>
    </row>
    <row r="297" spans="10:13" x14ac:dyDescent="0.2">
      <c r="J297" s="436"/>
      <c r="K297" s="436"/>
      <c r="L297" s="436"/>
      <c r="M297" s="436"/>
    </row>
    <row r="298" spans="10:13" x14ac:dyDescent="0.2">
      <c r="J298" s="436"/>
      <c r="K298" s="436"/>
      <c r="L298" s="436"/>
      <c r="M298" s="436"/>
    </row>
    <row r="299" spans="10:13" x14ac:dyDescent="0.2">
      <c r="J299" s="436"/>
      <c r="K299" s="436"/>
      <c r="L299" s="436"/>
      <c r="M299" s="436"/>
    </row>
    <row r="300" spans="10:13" x14ac:dyDescent="0.2">
      <c r="J300" s="436"/>
      <c r="K300" s="436"/>
      <c r="L300" s="436"/>
      <c r="M300" s="436"/>
    </row>
    <row r="301" spans="10:13" x14ac:dyDescent="0.2">
      <c r="J301" s="436"/>
      <c r="K301" s="436"/>
      <c r="L301" s="436"/>
      <c r="M301" s="436"/>
    </row>
    <row r="302" spans="10:13" x14ac:dyDescent="0.2">
      <c r="J302" s="436"/>
      <c r="K302" s="436"/>
      <c r="L302" s="436"/>
      <c r="M302" s="436"/>
    </row>
    <row r="303" spans="10:13" x14ac:dyDescent="0.2">
      <c r="J303" s="436"/>
      <c r="K303" s="436"/>
      <c r="L303" s="436"/>
      <c r="M303" s="436"/>
    </row>
    <row r="304" spans="10:13" x14ac:dyDescent="0.2">
      <c r="J304" s="436"/>
      <c r="K304" s="436"/>
      <c r="L304" s="436"/>
      <c r="M304" s="436"/>
    </row>
    <row r="305" spans="10:13" x14ac:dyDescent="0.2">
      <c r="J305" s="436"/>
      <c r="K305" s="436"/>
      <c r="L305" s="436"/>
      <c r="M305" s="436"/>
    </row>
    <row r="306" spans="10:13" x14ac:dyDescent="0.2">
      <c r="J306" s="436"/>
      <c r="K306" s="436"/>
      <c r="L306" s="436"/>
      <c r="M306" s="436"/>
    </row>
    <row r="307" spans="10:13" x14ac:dyDescent="0.2">
      <c r="J307" s="436"/>
      <c r="K307" s="436"/>
      <c r="L307" s="436"/>
      <c r="M307" s="436"/>
    </row>
    <row r="308" spans="10:13" x14ac:dyDescent="0.2">
      <c r="J308" s="436"/>
      <c r="K308" s="436"/>
      <c r="L308" s="436"/>
      <c r="M308" s="436"/>
    </row>
    <row r="309" spans="10:13" x14ac:dyDescent="0.2">
      <c r="J309" s="436"/>
      <c r="K309" s="436"/>
      <c r="L309" s="436"/>
      <c r="M309" s="436"/>
    </row>
    <row r="310" spans="10:13" x14ac:dyDescent="0.2">
      <c r="J310" s="436"/>
      <c r="K310" s="436"/>
      <c r="L310" s="436"/>
      <c r="M310" s="436"/>
    </row>
    <row r="311" spans="10:13" x14ac:dyDescent="0.2">
      <c r="J311" s="436"/>
      <c r="K311" s="436"/>
      <c r="L311" s="436"/>
      <c r="M311" s="436"/>
    </row>
    <row r="312" spans="10:13" x14ac:dyDescent="0.2">
      <c r="J312" s="436"/>
      <c r="K312" s="436"/>
      <c r="L312" s="436"/>
      <c r="M312" s="436"/>
    </row>
    <row r="313" spans="10:13" x14ac:dyDescent="0.2">
      <c r="J313" s="436"/>
      <c r="K313" s="436"/>
      <c r="L313" s="436"/>
      <c r="M313" s="436"/>
    </row>
    <row r="314" spans="10:13" x14ac:dyDescent="0.2">
      <c r="J314" s="436"/>
      <c r="K314" s="436"/>
      <c r="L314" s="436"/>
      <c r="M314" s="436"/>
    </row>
    <row r="315" spans="10:13" x14ac:dyDescent="0.2">
      <c r="J315" s="436"/>
      <c r="K315" s="436"/>
      <c r="L315" s="436"/>
      <c r="M315" s="436"/>
    </row>
    <row r="316" spans="10:13" x14ac:dyDescent="0.2">
      <c r="J316" s="436"/>
      <c r="K316" s="436"/>
      <c r="L316" s="436"/>
      <c r="M316" s="436"/>
    </row>
    <row r="317" spans="10:13" x14ac:dyDescent="0.2">
      <c r="J317" s="436"/>
      <c r="K317" s="436"/>
      <c r="L317" s="436"/>
      <c r="M317" s="436"/>
    </row>
    <row r="318" spans="10:13" x14ac:dyDescent="0.2">
      <c r="J318" s="436"/>
      <c r="K318" s="436"/>
      <c r="L318" s="436"/>
      <c r="M318" s="436"/>
    </row>
    <row r="319" spans="10:13" x14ac:dyDescent="0.2">
      <c r="J319" s="436"/>
      <c r="K319" s="436"/>
      <c r="L319" s="436"/>
      <c r="M319" s="436"/>
    </row>
    <row r="320" spans="10:13" x14ac:dyDescent="0.2">
      <c r="J320" s="436"/>
      <c r="K320" s="436"/>
      <c r="L320" s="436"/>
      <c r="M320" s="436"/>
    </row>
    <row r="321" spans="10:13" x14ac:dyDescent="0.2">
      <c r="J321" s="436"/>
      <c r="K321" s="436"/>
      <c r="L321" s="436"/>
      <c r="M321" s="436"/>
    </row>
    <row r="322" spans="10:13" x14ac:dyDescent="0.2">
      <c r="J322" s="436"/>
      <c r="K322" s="436"/>
      <c r="L322" s="436"/>
      <c r="M322" s="436"/>
    </row>
    <row r="323" spans="10:13" x14ac:dyDescent="0.2">
      <c r="J323" s="436"/>
      <c r="K323" s="436"/>
      <c r="L323" s="436"/>
      <c r="M323" s="436"/>
    </row>
    <row r="324" spans="10:13" x14ac:dyDescent="0.2">
      <c r="J324" s="436"/>
      <c r="K324" s="436"/>
      <c r="L324" s="436"/>
      <c r="M324" s="436"/>
    </row>
    <row r="325" spans="10:13" x14ac:dyDescent="0.2">
      <c r="J325" s="436"/>
      <c r="K325" s="436"/>
      <c r="L325" s="436"/>
      <c r="M325" s="436"/>
    </row>
    <row r="326" spans="10:13" x14ac:dyDescent="0.2">
      <c r="J326" s="436"/>
      <c r="K326" s="436"/>
      <c r="L326" s="436"/>
      <c r="M326" s="436"/>
    </row>
    <row r="327" spans="10:13" x14ac:dyDescent="0.2">
      <c r="J327" s="436"/>
      <c r="K327" s="436"/>
      <c r="L327" s="436"/>
      <c r="M327" s="436"/>
    </row>
    <row r="328" spans="10:13" x14ac:dyDescent="0.2">
      <c r="J328" s="436"/>
      <c r="K328" s="436"/>
      <c r="L328" s="436"/>
      <c r="M328" s="436"/>
    </row>
    <row r="329" spans="10:13" x14ac:dyDescent="0.2">
      <c r="J329" s="436"/>
      <c r="K329" s="436"/>
      <c r="L329" s="436"/>
      <c r="M329" s="436"/>
    </row>
    <row r="330" spans="10:13" x14ac:dyDescent="0.2">
      <c r="J330" s="436"/>
      <c r="K330" s="436"/>
      <c r="L330" s="436"/>
      <c r="M330" s="436"/>
    </row>
    <row r="331" spans="10:13" x14ac:dyDescent="0.2">
      <c r="J331" s="436"/>
      <c r="K331" s="436"/>
      <c r="L331" s="436"/>
      <c r="M331" s="436"/>
    </row>
    <row r="332" spans="10:13" x14ac:dyDescent="0.2">
      <c r="J332" s="436"/>
      <c r="K332" s="436"/>
      <c r="L332" s="436"/>
      <c r="M332" s="436"/>
    </row>
    <row r="333" spans="10:13" x14ac:dyDescent="0.2">
      <c r="J333" s="436"/>
      <c r="K333" s="436"/>
      <c r="L333" s="436"/>
      <c r="M333" s="436"/>
    </row>
    <row r="334" spans="10:13" x14ac:dyDescent="0.2">
      <c r="J334" s="436"/>
      <c r="K334" s="436"/>
      <c r="L334" s="436"/>
      <c r="M334" s="436"/>
    </row>
    <row r="335" spans="10:13" x14ac:dyDescent="0.2">
      <c r="J335" s="436"/>
      <c r="K335" s="436"/>
      <c r="L335" s="436"/>
      <c r="M335" s="436"/>
    </row>
    <row r="336" spans="10:13" x14ac:dyDescent="0.2">
      <c r="J336" s="436"/>
      <c r="K336" s="436"/>
      <c r="L336" s="436"/>
      <c r="M336" s="436"/>
    </row>
    <row r="337" spans="10:13" x14ac:dyDescent="0.2">
      <c r="J337" s="436"/>
      <c r="K337" s="436"/>
      <c r="L337" s="436"/>
      <c r="M337" s="436"/>
    </row>
    <row r="338" spans="10:13" x14ac:dyDescent="0.2">
      <c r="J338" s="436"/>
      <c r="K338" s="436"/>
      <c r="L338" s="436"/>
      <c r="M338" s="436"/>
    </row>
    <row r="339" spans="10:13" x14ac:dyDescent="0.2">
      <c r="J339" s="436"/>
      <c r="K339" s="436"/>
      <c r="L339" s="436"/>
      <c r="M339" s="436"/>
    </row>
    <row r="340" spans="10:13" x14ac:dyDescent="0.2">
      <c r="J340" s="436"/>
      <c r="K340" s="436"/>
      <c r="L340" s="436"/>
      <c r="M340" s="436"/>
    </row>
    <row r="341" spans="10:13" x14ac:dyDescent="0.2">
      <c r="J341" s="436"/>
      <c r="K341" s="436"/>
      <c r="L341" s="436"/>
      <c r="M341" s="436"/>
    </row>
    <row r="342" spans="10:13" x14ac:dyDescent="0.2">
      <c r="J342" s="436"/>
      <c r="K342" s="436"/>
      <c r="L342" s="436"/>
      <c r="M342" s="436"/>
    </row>
    <row r="343" spans="10:13" x14ac:dyDescent="0.2">
      <c r="J343" s="436"/>
      <c r="K343" s="436"/>
      <c r="L343" s="436"/>
      <c r="M343" s="436"/>
    </row>
    <row r="344" spans="10:13" x14ac:dyDescent="0.2">
      <c r="J344" s="436"/>
      <c r="K344" s="436"/>
      <c r="L344" s="436"/>
      <c r="M344" s="436"/>
    </row>
    <row r="345" spans="10:13" x14ac:dyDescent="0.2">
      <c r="J345" s="436"/>
      <c r="K345" s="436"/>
      <c r="L345" s="436"/>
      <c r="M345" s="436"/>
    </row>
    <row r="346" spans="10:13" x14ac:dyDescent="0.2">
      <c r="J346" s="436"/>
      <c r="K346" s="436"/>
      <c r="L346" s="436"/>
      <c r="M346" s="436"/>
    </row>
    <row r="347" spans="10:13" x14ac:dyDescent="0.2">
      <c r="J347" s="436"/>
      <c r="K347" s="436"/>
      <c r="L347" s="436"/>
      <c r="M347" s="436"/>
    </row>
    <row r="348" spans="10:13" x14ac:dyDescent="0.2">
      <c r="J348" s="436"/>
      <c r="K348" s="436"/>
      <c r="L348" s="436"/>
      <c r="M348" s="436"/>
    </row>
    <row r="349" spans="10:13" x14ac:dyDescent="0.2">
      <c r="J349" s="436"/>
      <c r="K349" s="436"/>
      <c r="L349" s="436"/>
      <c r="M349" s="436"/>
    </row>
    <row r="350" spans="10:13" x14ac:dyDescent="0.2">
      <c r="J350" s="436"/>
      <c r="K350" s="436"/>
      <c r="L350" s="436"/>
      <c r="M350" s="436"/>
    </row>
    <row r="351" spans="10:13" x14ac:dyDescent="0.2">
      <c r="J351" s="436"/>
      <c r="K351" s="436"/>
      <c r="L351" s="436"/>
      <c r="M351" s="436"/>
    </row>
    <row r="352" spans="10:13" x14ac:dyDescent="0.2">
      <c r="J352" s="436"/>
      <c r="K352" s="436"/>
      <c r="L352" s="436"/>
      <c r="M352" s="436"/>
    </row>
    <row r="353" spans="10:13" x14ac:dyDescent="0.2">
      <c r="J353" s="436"/>
      <c r="K353" s="436"/>
      <c r="L353" s="436"/>
      <c r="M353" s="436"/>
    </row>
    <row r="354" spans="10:13" x14ac:dyDescent="0.2">
      <c r="J354" s="436"/>
      <c r="K354" s="436"/>
      <c r="L354" s="436"/>
      <c r="M354" s="436"/>
    </row>
    <row r="355" spans="10:13" x14ac:dyDescent="0.2">
      <c r="J355" s="436"/>
      <c r="K355" s="436"/>
      <c r="L355" s="436"/>
      <c r="M355" s="436"/>
    </row>
    <row r="356" spans="10:13" x14ac:dyDescent="0.2">
      <c r="J356" s="436"/>
      <c r="K356" s="436"/>
      <c r="L356" s="436"/>
      <c r="M356" s="436"/>
    </row>
    <row r="357" spans="10:13" x14ac:dyDescent="0.2">
      <c r="J357" s="436"/>
      <c r="K357" s="436"/>
      <c r="L357" s="436"/>
      <c r="M357" s="436"/>
    </row>
    <row r="358" spans="10:13" x14ac:dyDescent="0.2">
      <c r="J358" s="436"/>
      <c r="K358" s="436"/>
      <c r="L358" s="436"/>
      <c r="M358" s="436"/>
    </row>
    <row r="359" spans="10:13" x14ac:dyDescent="0.2">
      <c r="J359" s="436"/>
      <c r="K359" s="436"/>
      <c r="L359" s="436"/>
      <c r="M359" s="436"/>
    </row>
    <row r="360" spans="10:13" x14ac:dyDescent="0.2">
      <c r="J360" s="436"/>
      <c r="K360" s="436"/>
      <c r="L360" s="436"/>
      <c r="M360" s="436"/>
    </row>
    <row r="361" spans="10:13" x14ac:dyDescent="0.2">
      <c r="J361" s="436"/>
      <c r="K361" s="436"/>
      <c r="L361" s="436"/>
      <c r="M361" s="436"/>
    </row>
    <row r="362" spans="10:13" x14ac:dyDescent="0.2">
      <c r="J362" s="436"/>
      <c r="K362" s="436"/>
      <c r="L362" s="436"/>
      <c r="M362" s="436"/>
    </row>
    <row r="363" spans="10:13" x14ac:dyDescent="0.2">
      <c r="J363" s="436"/>
      <c r="K363" s="436"/>
      <c r="L363" s="436"/>
      <c r="M363" s="436"/>
    </row>
    <row r="364" spans="10:13" x14ac:dyDescent="0.2">
      <c r="J364" s="436"/>
      <c r="K364" s="436"/>
      <c r="L364" s="436"/>
      <c r="M364" s="436"/>
    </row>
    <row r="365" spans="10:13" x14ac:dyDescent="0.2">
      <c r="J365" s="436"/>
      <c r="K365" s="436"/>
      <c r="L365" s="436"/>
      <c r="M365" s="436"/>
    </row>
    <row r="366" spans="10:13" x14ac:dyDescent="0.2">
      <c r="J366" s="436"/>
      <c r="K366" s="436"/>
      <c r="L366" s="436"/>
      <c r="M366" s="436"/>
    </row>
    <row r="367" spans="10:13" x14ac:dyDescent="0.2">
      <c r="J367" s="436"/>
      <c r="K367" s="436"/>
      <c r="L367" s="436"/>
      <c r="M367" s="436"/>
    </row>
    <row r="368" spans="10:13" x14ac:dyDescent="0.2">
      <c r="J368" s="436"/>
      <c r="K368" s="436"/>
      <c r="L368" s="436"/>
      <c r="M368" s="436"/>
    </row>
    <row r="369" spans="10:13" x14ac:dyDescent="0.2">
      <c r="J369" s="436"/>
      <c r="K369" s="436"/>
      <c r="L369" s="436"/>
      <c r="M369" s="436"/>
    </row>
    <row r="370" spans="10:13" x14ac:dyDescent="0.2">
      <c r="J370" s="436"/>
      <c r="K370" s="436"/>
      <c r="L370" s="436"/>
      <c r="M370" s="436"/>
    </row>
    <row r="371" spans="10:13" x14ac:dyDescent="0.2">
      <c r="J371" s="436"/>
      <c r="K371" s="436"/>
      <c r="L371" s="436"/>
      <c r="M371" s="436"/>
    </row>
    <row r="372" spans="10:13" x14ac:dyDescent="0.2">
      <c r="J372" s="436"/>
      <c r="K372" s="436"/>
      <c r="L372" s="436"/>
      <c r="M372" s="436"/>
    </row>
    <row r="373" spans="10:13" x14ac:dyDescent="0.2">
      <c r="J373" s="436"/>
      <c r="K373" s="436"/>
      <c r="L373" s="436"/>
      <c r="M373" s="436"/>
    </row>
    <row r="374" spans="10:13" x14ac:dyDescent="0.2">
      <c r="J374" s="436"/>
      <c r="K374" s="436"/>
      <c r="L374" s="436"/>
      <c r="M374" s="436"/>
    </row>
    <row r="375" spans="10:13" x14ac:dyDescent="0.2">
      <c r="J375" s="436"/>
      <c r="K375" s="436"/>
      <c r="L375" s="436"/>
      <c r="M375" s="436"/>
    </row>
    <row r="376" spans="10:13" x14ac:dyDescent="0.2">
      <c r="J376" s="436"/>
      <c r="K376" s="436"/>
      <c r="L376" s="436"/>
      <c r="M376" s="436"/>
    </row>
    <row r="377" spans="10:13" x14ac:dyDescent="0.2">
      <c r="J377" s="436"/>
      <c r="K377" s="436"/>
      <c r="L377" s="436"/>
      <c r="M377" s="436"/>
    </row>
    <row r="378" spans="10:13" x14ac:dyDescent="0.2">
      <c r="J378" s="436"/>
      <c r="K378" s="436"/>
      <c r="L378" s="436"/>
      <c r="M378" s="436"/>
    </row>
    <row r="379" spans="10:13" x14ac:dyDescent="0.2">
      <c r="J379" s="436"/>
      <c r="K379" s="436"/>
      <c r="L379" s="436"/>
      <c r="M379" s="436"/>
    </row>
    <row r="380" spans="10:13" x14ac:dyDescent="0.2">
      <c r="J380" s="436"/>
      <c r="K380" s="436"/>
      <c r="L380" s="436"/>
      <c r="M380" s="436"/>
    </row>
    <row r="381" spans="10:13" x14ac:dyDescent="0.2">
      <c r="J381" s="436"/>
      <c r="K381" s="436"/>
      <c r="L381" s="436"/>
      <c r="M381" s="436"/>
    </row>
    <row r="382" spans="10:13" x14ac:dyDescent="0.2">
      <c r="J382" s="436"/>
      <c r="K382" s="436"/>
      <c r="L382" s="436"/>
      <c r="M382" s="436"/>
    </row>
    <row r="383" spans="10:13" x14ac:dyDescent="0.2">
      <c r="J383" s="436"/>
      <c r="K383" s="436"/>
      <c r="L383" s="436"/>
      <c r="M383" s="436"/>
    </row>
    <row r="384" spans="10:13" x14ac:dyDescent="0.2">
      <c r="J384" s="436"/>
      <c r="K384" s="436"/>
      <c r="L384" s="436"/>
      <c r="M384" s="436"/>
    </row>
    <row r="385" spans="10:13" x14ac:dyDescent="0.2">
      <c r="J385" s="436"/>
      <c r="K385" s="436"/>
      <c r="L385" s="436"/>
      <c r="M385" s="436"/>
    </row>
    <row r="386" spans="10:13" x14ac:dyDescent="0.2">
      <c r="J386" s="436"/>
      <c r="K386" s="436"/>
      <c r="L386" s="436"/>
      <c r="M386" s="436"/>
    </row>
    <row r="387" spans="10:13" x14ac:dyDescent="0.2">
      <c r="J387" s="436"/>
      <c r="K387" s="436"/>
      <c r="L387" s="436"/>
      <c r="M387" s="436"/>
    </row>
    <row r="388" spans="10:13" x14ac:dyDescent="0.2">
      <c r="J388" s="436"/>
      <c r="K388" s="436"/>
      <c r="L388" s="436"/>
      <c r="M388" s="436"/>
    </row>
    <row r="389" spans="10:13" x14ac:dyDescent="0.2">
      <c r="J389" s="436"/>
      <c r="K389" s="436"/>
      <c r="L389" s="436"/>
      <c r="M389" s="436"/>
    </row>
    <row r="390" spans="10:13" x14ac:dyDescent="0.2">
      <c r="J390" s="436"/>
      <c r="K390" s="436"/>
      <c r="L390" s="436"/>
      <c r="M390" s="436"/>
    </row>
    <row r="391" spans="10:13" x14ac:dyDescent="0.2">
      <c r="J391" s="436"/>
      <c r="K391" s="436"/>
      <c r="L391" s="436"/>
      <c r="M391" s="436"/>
    </row>
    <row r="392" spans="10:13" x14ac:dyDescent="0.2">
      <c r="J392" s="436"/>
      <c r="K392" s="436"/>
      <c r="L392" s="436"/>
      <c r="M392" s="436"/>
    </row>
    <row r="393" spans="10:13" x14ac:dyDescent="0.2">
      <c r="J393" s="436"/>
      <c r="K393" s="436"/>
      <c r="L393" s="436"/>
      <c r="M393" s="436"/>
    </row>
    <row r="394" spans="10:13" x14ac:dyDescent="0.2">
      <c r="J394" s="436"/>
      <c r="K394" s="436"/>
      <c r="L394" s="436"/>
      <c r="M394" s="436"/>
    </row>
    <row r="395" spans="10:13" x14ac:dyDescent="0.2">
      <c r="J395" s="436"/>
      <c r="K395" s="436"/>
      <c r="L395" s="436"/>
      <c r="M395" s="436"/>
    </row>
    <row r="396" spans="10:13" x14ac:dyDescent="0.2">
      <c r="J396" s="436"/>
      <c r="K396" s="436"/>
      <c r="L396" s="436"/>
      <c r="M396" s="436"/>
    </row>
    <row r="397" spans="10:13" x14ac:dyDescent="0.2">
      <c r="J397" s="436"/>
      <c r="K397" s="436"/>
      <c r="L397" s="436"/>
      <c r="M397" s="436"/>
    </row>
    <row r="398" spans="10:13" x14ac:dyDescent="0.2">
      <c r="J398" s="436"/>
      <c r="K398" s="436"/>
      <c r="L398" s="436"/>
      <c r="M398" s="436"/>
    </row>
    <row r="399" spans="10:13" x14ac:dyDescent="0.2">
      <c r="J399" s="436"/>
      <c r="K399" s="436"/>
      <c r="L399" s="436"/>
      <c r="M399" s="436"/>
    </row>
    <row r="400" spans="10:13" x14ac:dyDescent="0.2">
      <c r="J400" s="436"/>
      <c r="K400" s="436"/>
      <c r="L400" s="436"/>
      <c r="M400" s="436"/>
    </row>
    <row r="401" spans="10:13" x14ac:dyDescent="0.2">
      <c r="J401" s="436"/>
      <c r="K401" s="436"/>
      <c r="L401" s="436"/>
      <c r="M401" s="436"/>
    </row>
    <row r="402" spans="10:13" x14ac:dyDescent="0.2">
      <c r="J402" s="436"/>
      <c r="K402" s="436"/>
      <c r="L402" s="436"/>
      <c r="M402" s="436"/>
    </row>
    <row r="403" spans="10:13" x14ac:dyDescent="0.2">
      <c r="J403" s="436"/>
      <c r="K403" s="436"/>
      <c r="L403" s="436"/>
      <c r="M403" s="436"/>
    </row>
    <row r="404" spans="10:13" x14ac:dyDescent="0.2">
      <c r="J404" s="436"/>
      <c r="K404" s="436"/>
      <c r="L404" s="436"/>
      <c r="M404" s="436"/>
    </row>
    <row r="405" spans="10:13" x14ac:dyDescent="0.2">
      <c r="J405" s="436"/>
      <c r="K405" s="436"/>
      <c r="L405" s="436"/>
      <c r="M405" s="436"/>
    </row>
    <row r="406" spans="10:13" x14ac:dyDescent="0.2">
      <c r="J406" s="436"/>
      <c r="K406" s="436"/>
      <c r="L406" s="436"/>
      <c r="M406" s="436"/>
    </row>
    <row r="407" spans="10:13" x14ac:dyDescent="0.2">
      <c r="J407" s="436"/>
      <c r="K407" s="436"/>
      <c r="L407" s="436"/>
      <c r="M407" s="436"/>
    </row>
    <row r="408" spans="10:13" x14ac:dyDescent="0.2">
      <c r="J408" s="436"/>
      <c r="K408" s="436"/>
      <c r="L408" s="436"/>
      <c r="M408" s="436"/>
    </row>
    <row r="409" spans="10:13" x14ac:dyDescent="0.2">
      <c r="J409" s="436"/>
      <c r="K409" s="436"/>
      <c r="L409" s="436"/>
      <c r="M409" s="436"/>
    </row>
    <row r="410" spans="10:13" x14ac:dyDescent="0.2">
      <c r="J410" s="436"/>
      <c r="K410" s="436"/>
      <c r="L410" s="436"/>
      <c r="M410" s="436"/>
    </row>
    <row r="411" spans="10:13" x14ac:dyDescent="0.2">
      <c r="J411" s="436"/>
      <c r="K411" s="436"/>
      <c r="L411" s="436"/>
      <c r="M411" s="436"/>
    </row>
    <row r="412" spans="10:13" x14ac:dyDescent="0.2">
      <c r="J412" s="436"/>
      <c r="K412" s="436"/>
      <c r="L412" s="436"/>
      <c r="M412" s="436"/>
    </row>
    <row r="413" spans="10:13" x14ac:dyDescent="0.2">
      <c r="J413" s="436"/>
      <c r="K413" s="436"/>
      <c r="L413" s="436"/>
      <c r="M413" s="436"/>
    </row>
    <row r="414" spans="10:13" x14ac:dyDescent="0.2">
      <c r="J414" s="436"/>
      <c r="K414" s="436"/>
      <c r="L414" s="436"/>
      <c r="M414" s="436"/>
    </row>
    <row r="415" spans="10:13" x14ac:dyDescent="0.2">
      <c r="J415" s="436"/>
      <c r="K415" s="436"/>
      <c r="L415" s="436"/>
      <c r="M415" s="436"/>
    </row>
    <row r="416" spans="10:13" x14ac:dyDescent="0.2">
      <c r="J416" s="436"/>
      <c r="K416" s="436"/>
      <c r="L416" s="436"/>
      <c r="M416" s="436"/>
    </row>
    <row r="417" spans="10:13" x14ac:dyDescent="0.2">
      <c r="J417" s="436"/>
      <c r="K417" s="436"/>
      <c r="L417" s="436"/>
      <c r="M417" s="436"/>
    </row>
    <row r="418" spans="10:13" x14ac:dyDescent="0.2">
      <c r="J418" s="436"/>
      <c r="K418" s="436"/>
      <c r="L418" s="436"/>
      <c r="M418" s="436"/>
    </row>
    <row r="419" spans="10:13" x14ac:dyDescent="0.2">
      <c r="J419" s="436"/>
      <c r="K419" s="436"/>
      <c r="L419" s="436"/>
      <c r="M419" s="436"/>
    </row>
    <row r="420" spans="10:13" x14ac:dyDescent="0.2">
      <c r="J420" s="436"/>
      <c r="K420" s="436"/>
      <c r="L420" s="436"/>
      <c r="M420" s="436"/>
    </row>
    <row r="421" spans="10:13" x14ac:dyDescent="0.2">
      <c r="J421" s="436"/>
      <c r="K421" s="436"/>
      <c r="L421" s="436"/>
      <c r="M421" s="436"/>
    </row>
    <row r="422" spans="10:13" x14ac:dyDescent="0.2">
      <c r="J422" s="436"/>
      <c r="K422" s="436"/>
      <c r="L422" s="436"/>
      <c r="M422" s="436"/>
    </row>
    <row r="423" spans="10:13" x14ac:dyDescent="0.2">
      <c r="J423" s="436"/>
      <c r="K423" s="436"/>
      <c r="L423" s="436"/>
      <c r="M423" s="436"/>
    </row>
    <row r="424" spans="10:13" x14ac:dyDescent="0.2">
      <c r="J424" s="436"/>
      <c r="K424" s="436"/>
      <c r="L424" s="436"/>
      <c r="M424" s="436"/>
    </row>
    <row r="425" spans="10:13" x14ac:dyDescent="0.2">
      <c r="J425" s="436"/>
      <c r="K425" s="436"/>
      <c r="L425" s="436"/>
      <c r="M425" s="436"/>
    </row>
    <row r="426" spans="10:13" x14ac:dyDescent="0.2">
      <c r="J426" s="436"/>
      <c r="K426" s="436"/>
      <c r="L426" s="436"/>
      <c r="M426" s="436"/>
    </row>
    <row r="427" spans="10:13" x14ac:dyDescent="0.2">
      <c r="J427" s="436"/>
      <c r="K427" s="436"/>
      <c r="L427" s="436"/>
      <c r="M427" s="436"/>
    </row>
    <row r="428" spans="10:13" x14ac:dyDescent="0.2">
      <c r="J428" s="436"/>
      <c r="K428" s="436"/>
      <c r="L428" s="436"/>
      <c r="M428" s="436"/>
    </row>
    <row r="429" spans="10:13" x14ac:dyDescent="0.2">
      <c r="J429" s="436"/>
      <c r="K429" s="436"/>
      <c r="L429" s="436"/>
      <c r="M429" s="436"/>
    </row>
    <row r="430" spans="10:13" x14ac:dyDescent="0.2">
      <c r="J430" s="436"/>
      <c r="K430" s="436"/>
      <c r="L430" s="436"/>
      <c r="M430" s="436"/>
    </row>
    <row r="431" spans="10:13" x14ac:dyDescent="0.2">
      <c r="J431" s="436"/>
      <c r="K431" s="436"/>
      <c r="L431" s="436"/>
      <c r="M431" s="436"/>
    </row>
    <row r="432" spans="10:13" x14ac:dyDescent="0.2">
      <c r="J432" s="436"/>
      <c r="K432" s="436"/>
      <c r="L432" s="436"/>
      <c r="M432" s="436"/>
    </row>
    <row r="433" spans="10:13" x14ac:dyDescent="0.2">
      <c r="J433" s="436"/>
      <c r="K433" s="436"/>
      <c r="L433" s="436"/>
      <c r="M433" s="436"/>
    </row>
    <row r="434" spans="10:13" x14ac:dyDescent="0.2">
      <c r="J434" s="436"/>
      <c r="K434" s="436"/>
      <c r="L434" s="436"/>
      <c r="M434" s="436"/>
    </row>
    <row r="435" spans="10:13" x14ac:dyDescent="0.2">
      <c r="J435" s="436"/>
      <c r="K435" s="436"/>
      <c r="L435" s="436"/>
      <c r="M435" s="436"/>
    </row>
    <row r="436" spans="10:13" x14ac:dyDescent="0.2">
      <c r="J436" s="436"/>
      <c r="K436" s="436"/>
      <c r="L436" s="436"/>
      <c r="M436" s="436"/>
    </row>
    <row r="437" spans="10:13" x14ac:dyDescent="0.2">
      <c r="J437" s="436"/>
      <c r="K437" s="436"/>
      <c r="L437" s="436"/>
      <c r="M437" s="436"/>
    </row>
    <row r="438" spans="10:13" x14ac:dyDescent="0.2">
      <c r="J438" s="436"/>
      <c r="K438" s="436"/>
      <c r="L438" s="436"/>
      <c r="M438" s="436"/>
    </row>
    <row r="439" spans="10:13" x14ac:dyDescent="0.2">
      <c r="J439" s="436"/>
      <c r="K439" s="436"/>
      <c r="L439" s="436"/>
      <c r="M439" s="436"/>
    </row>
    <row r="440" spans="10:13" x14ac:dyDescent="0.2">
      <c r="J440" s="436"/>
      <c r="K440" s="436"/>
      <c r="L440" s="436"/>
      <c r="M440" s="436"/>
    </row>
    <row r="441" spans="10:13" x14ac:dyDescent="0.2">
      <c r="J441" s="436"/>
      <c r="K441" s="436"/>
      <c r="L441" s="436"/>
      <c r="M441" s="436"/>
    </row>
    <row r="442" spans="10:13" x14ac:dyDescent="0.2">
      <c r="J442" s="436"/>
      <c r="K442" s="436"/>
      <c r="L442" s="436"/>
      <c r="M442" s="436"/>
    </row>
    <row r="443" spans="10:13" x14ac:dyDescent="0.2">
      <c r="J443" s="436"/>
      <c r="K443" s="436"/>
      <c r="L443" s="436"/>
      <c r="M443" s="436"/>
    </row>
    <row r="444" spans="10:13" x14ac:dyDescent="0.2">
      <c r="J444" s="436"/>
      <c r="K444" s="436"/>
      <c r="L444" s="436"/>
      <c r="M444" s="436"/>
    </row>
    <row r="445" spans="10:13" x14ac:dyDescent="0.2">
      <c r="J445" s="436"/>
      <c r="K445" s="436"/>
      <c r="L445" s="436"/>
      <c r="M445" s="436"/>
    </row>
    <row r="446" spans="10:13" x14ac:dyDescent="0.2">
      <c r="J446" s="436"/>
      <c r="K446" s="436"/>
      <c r="L446" s="436"/>
      <c r="M446" s="436"/>
    </row>
    <row r="447" spans="10:13" x14ac:dyDescent="0.2">
      <c r="J447" s="436"/>
      <c r="K447" s="436"/>
      <c r="L447" s="436"/>
      <c r="M447" s="436"/>
    </row>
    <row r="448" spans="10:13" x14ac:dyDescent="0.2">
      <c r="J448" s="436"/>
      <c r="K448" s="436"/>
      <c r="L448" s="436"/>
      <c r="M448" s="436"/>
    </row>
    <row r="449" spans="10:13" x14ac:dyDescent="0.2">
      <c r="J449" s="436"/>
      <c r="K449" s="436"/>
      <c r="L449" s="436"/>
      <c r="M449" s="436"/>
    </row>
    <row r="450" spans="10:13" x14ac:dyDescent="0.2">
      <c r="J450" s="436"/>
      <c r="K450" s="436"/>
      <c r="L450" s="436"/>
      <c r="M450" s="436"/>
    </row>
    <row r="451" spans="10:13" x14ac:dyDescent="0.2">
      <c r="J451" s="436"/>
      <c r="K451" s="436"/>
      <c r="L451" s="436"/>
      <c r="M451" s="436"/>
    </row>
    <row r="452" spans="10:13" x14ac:dyDescent="0.2">
      <c r="J452" s="436"/>
      <c r="K452" s="436"/>
      <c r="L452" s="436"/>
      <c r="M452" s="436"/>
    </row>
    <row r="453" spans="10:13" x14ac:dyDescent="0.2">
      <c r="J453" s="436"/>
      <c r="K453" s="436"/>
      <c r="L453" s="436"/>
      <c r="M453" s="436"/>
    </row>
    <row r="454" spans="10:13" x14ac:dyDescent="0.2">
      <c r="J454" s="436"/>
      <c r="K454" s="436"/>
      <c r="L454" s="436"/>
      <c r="M454" s="436"/>
    </row>
    <row r="455" spans="10:13" x14ac:dyDescent="0.2">
      <c r="J455" s="436"/>
      <c r="K455" s="436"/>
      <c r="L455" s="436"/>
      <c r="M455" s="436"/>
    </row>
    <row r="456" spans="10:13" x14ac:dyDescent="0.2">
      <c r="J456" s="436"/>
      <c r="K456" s="436"/>
      <c r="L456" s="436"/>
      <c r="M456" s="436"/>
    </row>
    <row r="457" spans="10:13" x14ac:dyDescent="0.2">
      <c r="J457" s="436"/>
      <c r="K457" s="436"/>
      <c r="L457" s="436"/>
      <c r="M457" s="436"/>
    </row>
    <row r="458" spans="10:13" x14ac:dyDescent="0.2">
      <c r="J458" s="436"/>
      <c r="K458" s="436"/>
      <c r="L458" s="436"/>
      <c r="M458" s="436"/>
    </row>
    <row r="459" spans="10:13" x14ac:dyDescent="0.2">
      <c r="J459" s="436"/>
      <c r="K459" s="436"/>
      <c r="L459" s="436"/>
      <c r="M459" s="436"/>
    </row>
    <row r="460" spans="10:13" x14ac:dyDescent="0.2">
      <c r="J460" s="436"/>
      <c r="K460" s="436"/>
      <c r="L460" s="436"/>
      <c r="M460" s="436"/>
    </row>
    <row r="461" spans="10:13" x14ac:dyDescent="0.2">
      <c r="J461" s="436"/>
      <c r="K461" s="436"/>
      <c r="L461" s="436"/>
      <c r="M461" s="436"/>
    </row>
    <row r="462" spans="10:13" x14ac:dyDescent="0.2">
      <c r="J462" s="436"/>
      <c r="K462" s="436"/>
      <c r="L462" s="436"/>
      <c r="M462" s="436"/>
    </row>
    <row r="463" spans="10:13" x14ac:dyDescent="0.2">
      <c r="J463" s="436"/>
      <c r="K463" s="436"/>
      <c r="L463" s="436"/>
      <c r="M463" s="436"/>
    </row>
    <row r="464" spans="10:13" x14ac:dyDescent="0.2">
      <c r="J464" s="436"/>
      <c r="K464" s="436"/>
      <c r="L464" s="436"/>
      <c r="M464" s="436"/>
    </row>
    <row r="465" spans="10:13" x14ac:dyDescent="0.2">
      <c r="J465" s="436"/>
      <c r="K465" s="436"/>
      <c r="L465" s="436"/>
      <c r="M465" s="436"/>
    </row>
    <row r="466" spans="10:13" x14ac:dyDescent="0.2">
      <c r="J466" s="436"/>
      <c r="K466" s="436"/>
      <c r="L466" s="436"/>
      <c r="M466" s="436"/>
    </row>
    <row r="467" spans="10:13" x14ac:dyDescent="0.2">
      <c r="J467" s="436"/>
      <c r="K467" s="436"/>
      <c r="L467" s="436"/>
      <c r="M467" s="436"/>
    </row>
    <row r="468" spans="10:13" x14ac:dyDescent="0.2">
      <c r="J468" s="436"/>
      <c r="K468" s="436"/>
      <c r="L468" s="436"/>
      <c r="M468" s="436"/>
    </row>
    <row r="469" spans="10:13" x14ac:dyDescent="0.2">
      <c r="J469" s="436"/>
      <c r="K469" s="436"/>
      <c r="L469" s="436"/>
      <c r="M469" s="436"/>
    </row>
    <row r="470" spans="10:13" x14ac:dyDescent="0.2">
      <c r="J470" s="436"/>
      <c r="K470" s="436"/>
      <c r="L470" s="436"/>
      <c r="M470" s="436"/>
    </row>
    <row r="471" spans="10:13" x14ac:dyDescent="0.2">
      <c r="J471" s="436"/>
      <c r="K471" s="436"/>
      <c r="L471" s="436"/>
      <c r="M471" s="436"/>
    </row>
    <row r="472" spans="10:13" x14ac:dyDescent="0.2">
      <c r="J472" s="436"/>
      <c r="K472" s="436"/>
      <c r="L472" s="436"/>
      <c r="M472" s="436"/>
    </row>
    <row r="473" spans="10:13" x14ac:dyDescent="0.2">
      <c r="J473" s="436"/>
      <c r="K473" s="436"/>
      <c r="L473" s="436"/>
      <c r="M473" s="436"/>
    </row>
    <row r="474" spans="10:13" x14ac:dyDescent="0.2">
      <c r="J474" s="436"/>
      <c r="K474" s="436"/>
      <c r="L474" s="436"/>
      <c r="M474" s="436"/>
    </row>
    <row r="475" spans="10:13" x14ac:dyDescent="0.2">
      <c r="J475" s="436"/>
      <c r="K475" s="436"/>
      <c r="L475" s="436"/>
      <c r="M475" s="436"/>
    </row>
    <row r="476" spans="10:13" x14ac:dyDescent="0.2">
      <c r="J476" s="436"/>
      <c r="K476" s="436"/>
      <c r="L476" s="436"/>
      <c r="M476" s="436"/>
    </row>
    <row r="477" spans="10:13" x14ac:dyDescent="0.2">
      <c r="J477" s="436"/>
      <c r="K477" s="436"/>
      <c r="L477" s="436"/>
      <c r="M477" s="436"/>
    </row>
    <row r="478" spans="10:13" x14ac:dyDescent="0.2">
      <c r="J478" s="436"/>
      <c r="K478" s="436"/>
      <c r="L478" s="436"/>
      <c r="M478" s="436"/>
    </row>
    <row r="479" spans="10:13" x14ac:dyDescent="0.2">
      <c r="J479" s="436"/>
      <c r="K479" s="436"/>
      <c r="L479" s="436"/>
      <c r="M479" s="436"/>
    </row>
    <row r="480" spans="10:13" x14ac:dyDescent="0.2">
      <c r="J480" s="436"/>
      <c r="K480" s="436"/>
      <c r="L480" s="436"/>
      <c r="M480" s="436"/>
    </row>
    <row r="481" spans="10:13" x14ac:dyDescent="0.2">
      <c r="J481" s="436"/>
      <c r="K481" s="436"/>
      <c r="L481" s="436"/>
      <c r="M481" s="436"/>
    </row>
    <row r="482" spans="10:13" x14ac:dyDescent="0.2">
      <c r="J482" s="436"/>
      <c r="K482" s="436"/>
      <c r="L482" s="436"/>
      <c r="M482" s="436"/>
    </row>
    <row r="483" spans="10:13" x14ac:dyDescent="0.2">
      <c r="J483" s="436"/>
      <c r="K483" s="436"/>
      <c r="L483" s="436"/>
      <c r="M483" s="436"/>
    </row>
    <row r="484" spans="10:13" x14ac:dyDescent="0.2">
      <c r="J484" s="436"/>
      <c r="K484" s="436"/>
      <c r="L484" s="436"/>
      <c r="M484" s="436"/>
    </row>
    <row r="485" spans="10:13" x14ac:dyDescent="0.2">
      <c r="J485" s="436"/>
      <c r="K485" s="436"/>
      <c r="L485" s="436"/>
      <c r="M485" s="436"/>
    </row>
    <row r="486" spans="10:13" x14ac:dyDescent="0.2">
      <c r="J486" s="436"/>
      <c r="K486" s="436"/>
      <c r="L486" s="436"/>
      <c r="M486" s="436"/>
    </row>
    <row r="487" spans="10:13" x14ac:dyDescent="0.2">
      <c r="J487" s="436"/>
      <c r="K487" s="436"/>
      <c r="L487" s="436"/>
      <c r="M487" s="436"/>
    </row>
    <row r="488" spans="10:13" x14ac:dyDescent="0.2">
      <c r="J488" s="436"/>
      <c r="K488" s="436"/>
      <c r="L488" s="436"/>
      <c r="M488" s="436"/>
    </row>
    <row r="489" spans="10:13" x14ac:dyDescent="0.2">
      <c r="J489" s="436"/>
      <c r="K489" s="436"/>
      <c r="L489" s="436"/>
      <c r="M489" s="436"/>
    </row>
    <row r="490" spans="10:13" x14ac:dyDescent="0.2">
      <c r="J490" s="436"/>
      <c r="K490" s="436"/>
      <c r="L490" s="436"/>
      <c r="M490" s="436"/>
    </row>
    <row r="491" spans="10:13" x14ac:dyDescent="0.2">
      <c r="J491" s="436"/>
      <c r="K491" s="436"/>
      <c r="L491" s="436"/>
      <c r="M491" s="436"/>
    </row>
    <row r="492" spans="10:13" x14ac:dyDescent="0.2">
      <c r="J492" s="436"/>
      <c r="K492" s="436"/>
      <c r="L492" s="436"/>
      <c r="M492" s="436"/>
    </row>
    <row r="493" spans="10:13" x14ac:dyDescent="0.2">
      <c r="J493" s="436"/>
      <c r="K493" s="436"/>
      <c r="L493" s="436"/>
      <c r="M493" s="436"/>
    </row>
    <row r="494" spans="10:13" x14ac:dyDescent="0.2">
      <c r="J494" s="436"/>
      <c r="K494" s="436"/>
      <c r="L494" s="436"/>
      <c r="M494" s="436"/>
    </row>
    <row r="495" spans="10:13" x14ac:dyDescent="0.2">
      <c r="J495" s="436"/>
      <c r="K495" s="436"/>
      <c r="L495" s="436"/>
      <c r="M495" s="436"/>
    </row>
    <row r="496" spans="10:13" x14ac:dyDescent="0.2">
      <c r="J496" s="436"/>
      <c r="K496" s="436"/>
      <c r="L496" s="436"/>
      <c r="M496" s="436"/>
    </row>
    <row r="497" spans="10:13" x14ac:dyDescent="0.2">
      <c r="J497" s="436"/>
      <c r="K497" s="436"/>
      <c r="L497" s="436"/>
      <c r="M497" s="436"/>
    </row>
    <row r="498" spans="10:13" x14ac:dyDescent="0.2">
      <c r="J498" s="436"/>
      <c r="K498" s="436"/>
      <c r="L498" s="436"/>
      <c r="M498" s="436"/>
    </row>
    <row r="499" spans="10:13" x14ac:dyDescent="0.2">
      <c r="J499" s="436"/>
      <c r="K499" s="436"/>
      <c r="L499" s="436"/>
      <c r="M499" s="436"/>
    </row>
    <row r="500" spans="10:13" x14ac:dyDescent="0.2">
      <c r="J500" s="436"/>
      <c r="K500" s="436"/>
      <c r="L500" s="436"/>
      <c r="M500" s="436"/>
    </row>
    <row r="501" spans="10:13" x14ac:dyDescent="0.2">
      <c r="J501" s="436"/>
      <c r="K501" s="436"/>
      <c r="L501" s="436"/>
      <c r="M501" s="436"/>
    </row>
    <row r="502" spans="10:13" x14ac:dyDescent="0.2">
      <c r="J502" s="436"/>
      <c r="K502" s="436"/>
      <c r="L502" s="436"/>
      <c r="M502" s="436"/>
    </row>
    <row r="503" spans="10:13" x14ac:dyDescent="0.2">
      <c r="J503" s="436"/>
      <c r="K503" s="436"/>
      <c r="L503" s="436"/>
      <c r="M503" s="436"/>
    </row>
    <row r="504" spans="10:13" x14ac:dyDescent="0.2">
      <c r="J504" s="436"/>
      <c r="K504" s="436"/>
      <c r="L504" s="436"/>
      <c r="M504" s="436"/>
    </row>
    <row r="505" spans="10:13" x14ac:dyDescent="0.2">
      <c r="J505" s="436"/>
      <c r="K505" s="436"/>
      <c r="L505" s="436"/>
      <c r="M505" s="436"/>
    </row>
    <row r="506" spans="10:13" x14ac:dyDescent="0.2">
      <c r="J506" s="436"/>
      <c r="K506" s="436"/>
      <c r="L506" s="436"/>
      <c r="M506" s="436"/>
    </row>
    <row r="507" spans="10:13" x14ac:dyDescent="0.2">
      <c r="J507" s="436"/>
      <c r="K507" s="436"/>
      <c r="L507" s="436"/>
      <c r="M507" s="436"/>
    </row>
    <row r="508" spans="10:13" x14ac:dyDescent="0.2">
      <c r="J508" s="436"/>
      <c r="K508" s="436"/>
      <c r="L508" s="436"/>
      <c r="M508" s="436"/>
    </row>
    <row r="509" spans="10:13" x14ac:dyDescent="0.2">
      <c r="J509" s="436"/>
      <c r="K509" s="436"/>
      <c r="L509" s="436"/>
      <c r="M509" s="436"/>
    </row>
    <row r="510" spans="10:13" x14ac:dyDescent="0.2">
      <c r="J510" s="436"/>
      <c r="K510" s="436"/>
      <c r="L510" s="436"/>
      <c r="M510" s="436"/>
    </row>
    <row r="511" spans="10:13" x14ac:dyDescent="0.2">
      <c r="J511" s="436"/>
      <c r="K511" s="436"/>
      <c r="L511" s="436"/>
      <c r="M511" s="436"/>
    </row>
    <row r="512" spans="10:13" x14ac:dyDescent="0.2">
      <c r="J512" s="436"/>
      <c r="K512" s="436"/>
      <c r="L512" s="436"/>
      <c r="M512" s="436"/>
    </row>
    <row r="513" spans="10:13" x14ac:dyDescent="0.2">
      <c r="J513" s="436"/>
      <c r="K513" s="436"/>
      <c r="L513" s="436"/>
      <c r="M513" s="436"/>
    </row>
    <row r="514" spans="10:13" x14ac:dyDescent="0.2">
      <c r="J514" s="436"/>
      <c r="K514" s="436"/>
      <c r="L514" s="436"/>
      <c r="M514" s="436"/>
    </row>
    <row r="515" spans="10:13" x14ac:dyDescent="0.2">
      <c r="J515" s="436"/>
      <c r="K515" s="436"/>
      <c r="L515" s="436"/>
      <c r="M515" s="436"/>
    </row>
    <row r="516" spans="10:13" x14ac:dyDescent="0.2">
      <c r="J516" s="436"/>
      <c r="K516" s="436"/>
      <c r="L516" s="436"/>
      <c r="M516" s="436"/>
    </row>
    <row r="517" spans="10:13" x14ac:dyDescent="0.2">
      <c r="J517" s="436"/>
      <c r="K517" s="436"/>
      <c r="L517" s="436"/>
      <c r="M517" s="436"/>
    </row>
    <row r="518" spans="10:13" x14ac:dyDescent="0.2">
      <c r="J518" s="436"/>
      <c r="K518" s="436"/>
      <c r="L518" s="436"/>
      <c r="M518" s="436"/>
    </row>
    <row r="519" spans="10:13" x14ac:dyDescent="0.2">
      <c r="J519" s="436"/>
      <c r="K519" s="436"/>
      <c r="L519" s="436"/>
      <c r="M519" s="436"/>
    </row>
    <row r="520" spans="10:13" x14ac:dyDescent="0.2">
      <c r="J520" s="436"/>
      <c r="K520" s="436"/>
      <c r="L520" s="436"/>
      <c r="M520" s="436"/>
    </row>
    <row r="521" spans="10:13" x14ac:dyDescent="0.2">
      <c r="J521" s="436"/>
      <c r="K521" s="436"/>
      <c r="L521" s="436"/>
      <c r="M521" s="436"/>
    </row>
    <row r="522" spans="10:13" x14ac:dyDescent="0.2">
      <c r="J522" s="436"/>
      <c r="K522" s="436"/>
      <c r="L522" s="436"/>
      <c r="M522" s="436"/>
    </row>
    <row r="523" spans="10:13" x14ac:dyDescent="0.2">
      <c r="J523" s="436"/>
      <c r="K523" s="436"/>
      <c r="L523" s="436"/>
      <c r="M523" s="436"/>
    </row>
    <row r="524" spans="10:13" x14ac:dyDescent="0.2">
      <c r="J524" s="436"/>
      <c r="K524" s="436"/>
      <c r="L524" s="436"/>
      <c r="M524" s="436"/>
    </row>
    <row r="525" spans="10:13" x14ac:dyDescent="0.2">
      <c r="J525" s="436"/>
      <c r="K525" s="436"/>
      <c r="L525" s="436"/>
      <c r="M525" s="436"/>
    </row>
    <row r="526" spans="10:13" x14ac:dyDescent="0.2">
      <c r="J526" s="436"/>
      <c r="K526" s="436"/>
      <c r="L526" s="436"/>
      <c r="M526" s="436"/>
    </row>
    <row r="527" spans="10:13" x14ac:dyDescent="0.2">
      <c r="J527" s="436"/>
      <c r="K527" s="436"/>
      <c r="L527" s="436"/>
      <c r="M527" s="436"/>
    </row>
    <row r="528" spans="10:13" x14ac:dyDescent="0.2">
      <c r="J528" s="436"/>
      <c r="K528" s="436"/>
      <c r="L528" s="436"/>
      <c r="M528" s="436"/>
    </row>
    <row r="529" spans="10:13" x14ac:dyDescent="0.2">
      <c r="J529" s="436"/>
      <c r="K529" s="436"/>
      <c r="L529" s="436"/>
      <c r="M529" s="436"/>
    </row>
    <row r="530" spans="10:13" x14ac:dyDescent="0.2">
      <c r="J530" s="436"/>
      <c r="K530" s="436"/>
      <c r="L530" s="436"/>
      <c r="M530" s="436"/>
    </row>
    <row r="531" spans="10:13" x14ac:dyDescent="0.2">
      <c r="J531" s="436"/>
      <c r="K531" s="436"/>
      <c r="L531" s="436"/>
      <c r="M531" s="436"/>
    </row>
    <row r="532" spans="10:13" x14ac:dyDescent="0.2">
      <c r="J532" s="436"/>
      <c r="K532" s="436"/>
      <c r="L532" s="436"/>
      <c r="M532" s="436"/>
    </row>
    <row r="533" spans="10:13" x14ac:dyDescent="0.2">
      <c r="J533" s="436"/>
      <c r="K533" s="436"/>
      <c r="L533" s="436"/>
      <c r="M533" s="436"/>
    </row>
    <row r="534" spans="10:13" x14ac:dyDescent="0.2">
      <c r="J534" s="436"/>
      <c r="K534" s="436"/>
      <c r="L534" s="436"/>
      <c r="M534" s="436"/>
    </row>
    <row r="535" spans="10:13" x14ac:dyDescent="0.2">
      <c r="J535" s="436"/>
      <c r="K535" s="436"/>
      <c r="L535" s="436"/>
      <c r="M535" s="436"/>
    </row>
    <row r="536" spans="10:13" x14ac:dyDescent="0.2">
      <c r="J536" s="436"/>
      <c r="K536" s="436"/>
      <c r="L536" s="436"/>
      <c r="M536" s="436"/>
    </row>
    <row r="537" spans="10:13" x14ac:dyDescent="0.2">
      <c r="J537" s="436"/>
      <c r="K537" s="436"/>
      <c r="L537" s="436"/>
      <c r="M537" s="436"/>
    </row>
    <row r="538" spans="10:13" x14ac:dyDescent="0.2">
      <c r="J538" s="436"/>
      <c r="K538" s="436"/>
      <c r="L538" s="436"/>
      <c r="M538" s="436"/>
    </row>
    <row r="539" spans="10:13" x14ac:dyDescent="0.2">
      <c r="J539" s="436"/>
      <c r="K539" s="436"/>
      <c r="L539" s="436"/>
      <c r="M539" s="436"/>
    </row>
    <row r="540" spans="10:13" x14ac:dyDescent="0.2">
      <c r="J540" s="436"/>
      <c r="K540" s="436"/>
      <c r="L540" s="436"/>
      <c r="M540" s="436"/>
    </row>
    <row r="541" spans="10:13" x14ac:dyDescent="0.2">
      <c r="J541" s="436"/>
      <c r="K541" s="436"/>
      <c r="L541" s="436"/>
      <c r="M541" s="436"/>
    </row>
    <row r="542" spans="10:13" x14ac:dyDescent="0.2">
      <c r="J542" s="436"/>
      <c r="K542" s="436"/>
      <c r="L542" s="436"/>
      <c r="M542" s="436"/>
    </row>
    <row r="543" spans="10:13" x14ac:dyDescent="0.2">
      <c r="J543" s="436"/>
      <c r="K543" s="436"/>
      <c r="L543" s="436"/>
      <c r="M543" s="436"/>
    </row>
    <row r="544" spans="10:13" x14ac:dyDescent="0.2">
      <c r="J544" s="436"/>
      <c r="K544" s="436"/>
      <c r="L544" s="436"/>
      <c r="M544" s="436"/>
    </row>
    <row r="545" spans="10:13" x14ac:dyDescent="0.2">
      <c r="J545" s="436"/>
      <c r="K545" s="436"/>
      <c r="L545" s="436"/>
      <c r="M545" s="436"/>
    </row>
    <row r="546" spans="10:13" x14ac:dyDescent="0.2">
      <c r="J546" s="436"/>
      <c r="K546" s="436"/>
      <c r="L546" s="436"/>
      <c r="M546" s="436"/>
    </row>
    <row r="547" spans="10:13" x14ac:dyDescent="0.2">
      <c r="J547" s="436"/>
      <c r="K547" s="436"/>
      <c r="L547" s="436"/>
      <c r="M547" s="436"/>
    </row>
    <row r="548" spans="10:13" x14ac:dyDescent="0.2">
      <c r="J548" s="436"/>
      <c r="K548" s="436"/>
      <c r="L548" s="436"/>
      <c r="M548" s="436"/>
    </row>
    <row r="549" spans="10:13" x14ac:dyDescent="0.2">
      <c r="J549" s="436"/>
      <c r="K549" s="436"/>
      <c r="L549" s="436"/>
      <c r="M549" s="436"/>
    </row>
    <row r="550" spans="10:13" x14ac:dyDescent="0.2">
      <c r="J550" s="436"/>
      <c r="K550" s="436"/>
      <c r="L550" s="436"/>
      <c r="M550" s="436"/>
    </row>
    <row r="551" spans="10:13" x14ac:dyDescent="0.2">
      <c r="J551" s="436"/>
      <c r="K551" s="436"/>
      <c r="L551" s="436"/>
      <c r="M551" s="436"/>
    </row>
    <row r="552" spans="10:13" x14ac:dyDescent="0.2">
      <c r="J552" s="436"/>
      <c r="K552" s="436"/>
      <c r="L552" s="436"/>
      <c r="M552" s="436"/>
    </row>
    <row r="553" spans="10:13" x14ac:dyDescent="0.2">
      <c r="J553" s="436"/>
      <c r="K553" s="436"/>
      <c r="L553" s="436"/>
      <c r="M553" s="436"/>
    </row>
    <row r="554" spans="10:13" x14ac:dyDescent="0.2">
      <c r="J554" s="436"/>
      <c r="K554" s="436"/>
      <c r="L554" s="436"/>
      <c r="M554" s="436"/>
    </row>
    <row r="555" spans="10:13" x14ac:dyDescent="0.2">
      <c r="J555" s="436"/>
      <c r="K555" s="436"/>
      <c r="L555" s="436"/>
      <c r="M555" s="436"/>
    </row>
    <row r="556" spans="10:13" x14ac:dyDescent="0.2">
      <c r="J556" s="436"/>
      <c r="K556" s="436"/>
      <c r="L556" s="436"/>
      <c r="M556" s="436"/>
    </row>
    <row r="557" spans="10:13" x14ac:dyDescent="0.2">
      <c r="J557" s="436"/>
      <c r="K557" s="436"/>
      <c r="L557" s="436"/>
      <c r="M557" s="436"/>
    </row>
    <row r="558" spans="10:13" x14ac:dyDescent="0.2">
      <c r="J558" s="436"/>
      <c r="K558" s="436"/>
      <c r="L558" s="436"/>
      <c r="M558" s="436"/>
    </row>
    <row r="559" spans="10:13" x14ac:dyDescent="0.2">
      <c r="J559" s="436"/>
      <c r="K559" s="436"/>
      <c r="L559" s="436"/>
      <c r="M559" s="436"/>
    </row>
    <row r="560" spans="10:13" x14ac:dyDescent="0.2">
      <c r="J560" s="436"/>
      <c r="K560" s="436"/>
      <c r="L560" s="436"/>
      <c r="M560" s="436"/>
    </row>
    <row r="561" spans="10:13" x14ac:dyDescent="0.2">
      <c r="J561" s="436"/>
      <c r="K561" s="436"/>
      <c r="L561" s="436"/>
      <c r="M561" s="436"/>
    </row>
    <row r="562" spans="10:13" x14ac:dyDescent="0.2">
      <c r="J562" s="436"/>
      <c r="K562" s="436"/>
      <c r="L562" s="436"/>
      <c r="M562" s="436"/>
    </row>
    <row r="563" spans="10:13" x14ac:dyDescent="0.2">
      <c r="J563" s="436"/>
      <c r="K563" s="436"/>
      <c r="L563" s="436"/>
      <c r="M563" s="436"/>
    </row>
    <row r="564" spans="10:13" x14ac:dyDescent="0.2">
      <c r="J564" s="436"/>
      <c r="K564" s="436"/>
      <c r="L564" s="436"/>
      <c r="M564" s="436"/>
    </row>
    <row r="565" spans="10:13" x14ac:dyDescent="0.2">
      <c r="J565" s="436"/>
      <c r="K565" s="436"/>
      <c r="L565" s="436"/>
      <c r="M565" s="436"/>
    </row>
    <row r="566" spans="10:13" x14ac:dyDescent="0.2">
      <c r="J566" s="436"/>
      <c r="K566" s="436"/>
      <c r="L566" s="436"/>
      <c r="M566" s="436"/>
    </row>
    <row r="567" spans="10:13" x14ac:dyDescent="0.2">
      <c r="J567" s="436"/>
      <c r="K567" s="436"/>
      <c r="L567" s="436"/>
      <c r="M567" s="436"/>
    </row>
    <row r="568" spans="10:13" x14ac:dyDescent="0.2">
      <c r="J568" s="436"/>
      <c r="K568" s="436"/>
      <c r="L568" s="436"/>
      <c r="M568" s="436"/>
    </row>
    <row r="569" spans="10:13" x14ac:dyDescent="0.2">
      <c r="J569" s="436"/>
      <c r="K569" s="436"/>
      <c r="L569" s="436"/>
      <c r="M569" s="436"/>
    </row>
    <row r="570" spans="10:13" x14ac:dyDescent="0.2">
      <c r="J570" s="436"/>
      <c r="K570" s="436"/>
      <c r="L570" s="436"/>
      <c r="M570" s="436"/>
    </row>
    <row r="571" spans="10:13" x14ac:dyDescent="0.2">
      <c r="J571" s="436"/>
      <c r="K571" s="436"/>
      <c r="L571" s="436"/>
      <c r="M571" s="436"/>
    </row>
    <row r="572" spans="10:13" x14ac:dyDescent="0.2">
      <c r="J572" s="436"/>
      <c r="K572" s="436"/>
      <c r="L572" s="436"/>
      <c r="M572" s="436"/>
    </row>
    <row r="573" spans="10:13" x14ac:dyDescent="0.2">
      <c r="J573" s="436"/>
      <c r="K573" s="436"/>
      <c r="L573" s="436"/>
      <c r="M573" s="436"/>
    </row>
    <row r="574" spans="10:13" x14ac:dyDescent="0.2">
      <c r="J574" s="436"/>
      <c r="K574" s="436"/>
      <c r="L574" s="436"/>
      <c r="M574" s="436"/>
    </row>
    <row r="575" spans="10:13" x14ac:dyDescent="0.2">
      <c r="J575" s="436"/>
      <c r="K575" s="436"/>
      <c r="L575" s="436"/>
      <c r="M575" s="436"/>
    </row>
    <row r="576" spans="10:13" x14ac:dyDescent="0.2">
      <c r="J576" s="436"/>
      <c r="K576" s="436"/>
      <c r="L576" s="436"/>
      <c r="M576" s="436"/>
    </row>
    <row r="577" spans="10:13" x14ac:dyDescent="0.2">
      <c r="J577" s="436"/>
      <c r="K577" s="436"/>
      <c r="L577" s="436"/>
      <c r="M577" s="436"/>
    </row>
    <row r="578" spans="10:13" x14ac:dyDescent="0.2">
      <c r="J578" s="436"/>
      <c r="K578" s="436"/>
      <c r="L578" s="436"/>
      <c r="M578" s="436"/>
    </row>
    <row r="579" spans="10:13" x14ac:dyDescent="0.2">
      <c r="J579" s="436"/>
      <c r="K579" s="436"/>
      <c r="L579" s="436"/>
      <c r="M579" s="436"/>
    </row>
    <row r="580" spans="10:13" x14ac:dyDescent="0.2">
      <c r="J580" s="436"/>
      <c r="K580" s="436"/>
      <c r="L580" s="436"/>
      <c r="M580" s="436"/>
    </row>
    <row r="581" spans="10:13" x14ac:dyDescent="0.2">
      <c r="J581" s="436"/>
      <c r="K581" s="436"/>
      <c r="L581" s="436"/>
      <c r="M581" s="436"/>
    </row>
    <row r="582" spans="10:13" x14ac:dyDescent="0.2">
      <c r="J582" s="436"/>
      <c r="K582" s="436"/>
      <c r="L582" s="436"/>
      <c r="M582" s="436"/>
    </row>
    <row r="583" spans="10:13" x14ac:dyDescent="0.2">
      <c r="J583" s="436"/>
      <c r="K583" s="436"/>
      <c r="L583" s="436"/>
      <c r="M583" s="436"/>
    </row>
    <row r="584" spans="10:13" x14ac:dyDescent="0.2">
      <c r="J584" s="436"/>
      <c r="K584" s="436"/>
      <c r="L584" s="436"/>
      <c r="M584" s="436"/>
    </row>
    <row r="585" spans="10:13" x14ac:dyDescent="0.2">
      <c r="J585" s="436"/>
      <c r="K585" s="436"/>
      <c r="L585" s="436"/>
      <c r="M585" s="436"/>
    </row>
    <row r="586" spans="10:13" x14ac:dyDescent="0.2">
      <c r="J586" s="436"/>
      <c r="K586" s="436"/>
      <c r="L586" s="436"/>
      <c r="M586" s="436"/>
    </row>
    <row r="587" spans="10:13" x14ac:dyDescent="0.2">
      <c r="J587" s="436"/>
      <c r="K587" s="436"/>
      <c r="L587" s="436"/>
      <c r="M587" s="436"/>
    </row>
    <row r="588" spans="10:13" x14ac:dyDescent="0.2">
      <c r="J588" s="436"/>
      <c r="K588" s="436"/>
      <c r="L588" s="436"/>
      <c r="M588" s="436"/>
    </row>
    <row r="589" spans="10:13" x14ac:dyDescent="0.2">
      <c r="J589" s="436"/>
      <c r="K589" s="436"/>
      <c r="L589" s="436"/>
      <c r="M589" s="436"/>
    </row>
    <row r="590" spans="10:13" x14ac:dyDescent="0.2">
      <c r="J590" s="436"/>
      <c r="K590" s="436"/>
      <c r="L590" s="436"/>
      <c r="M590" s="436"/>
    </row>
    <row r="591" spans="10:13" x14ac:dyDescent="0.2">
      <c r="J591" s="436"/>
      <c r="K591" s="436"/>
      <c r="L591" s="436"/>
      <c r="M591" s="436"/>
    </row>
    <row r="592" spans="10:13" x14ac:dyDescent="0.2">
      <c r="J592" s="436"/>
      <c r="K592" s="436"/>
      <c r="L592" s="436"/>
      <c r="M592" s="436"/>
    </row>
    <row r="593" spans="10:13" x14ac:dyDescent="0.2">
      <c r="J593" s="436"/>
      <c r="K593" s="436"/>
      <c r="L593" s="436"/>
      <c r="M593" s="436"/>
    </row>
    <row r="594" spans="10:13" x14ac:dyDescent="0.2">
      <c r="J594" s="436"/>
      <c r="K594" s="436"/>
      <c r="L594" s="436"/>
      <c r="M594" s="436"/>
    </row>
    <row r="595" spans="10:13" x14ac:dyDescent="0.2">
      <c r="J595" s="436"/>
      <c r="K595" s="436"/>
      <c r="L595" s="436"/>
      <c r="M595" s="436"/>
    </row>
    <row r="596" spans="10:13" x14ac:dyDescent="0.2">
      <c r="J596" s="436"/>
      <c r="K596" s="436"/>
      <c r="L596" s="436"/>
      <c r="M596" s="436"/>
    </row>
    <row r="597" spans="10:13" x14ac:dyDescent="0.2">
      <c r="J597" s="436"/>
      <c r="K597" s="436"/>
      <c r="L597" s="436"/>
      <c r="M597" s="436"/>
    </row>
    <row r="598" spans="10:13" x14ac:dyDescent="0.2">
      <c r="J598" s="436"/>
      <c r="K598" s="436"/>
      <c r="L598" s="436"/>
      <c r="M598" s="436"/>
    </row>
    <row r="599" spans="10:13" x14ac:dyDescent="0.2">
      <c r="J599" s="436"/>
      <c r="K599" s="436"/>
      <c r="L599" s="436"/>
      <c r="M599" s="436"/>
    </row>
    <row r="600" spans="10:13" x14ac:dyDescent="0.2">
      <c r="J600" s="436"/>
      <c r="K600" s="436"/>
      <c r="L600" s="436"/>
      <c r="M600" s="436"/>
    </row>
    <row r="601" spans="10:13" x14ac:dyDescent="0.2">
      <c r="J601" s="436"/>
      <c r="K601" s="436"/>
      <c r="L601" s="436"/>
      <c r="M601" s="436"/>
    </row>
    <row r="602" spans="10:13" x14ac:dyDescent="0.2">
      <c r="J602" s="436"/>
      <c r="K602" s="436"/>
      <c r="L602" s="436"/>
      <c r="M602" s="436"/>
    </row>
    <row r="603" spans="10:13" x14ac:dyDescent="0.2">
      <c r="J603" s="436"/>
      <c r="K603" s="436"/>
      <c r="L603" s="436"/>
      <c r="M603" s="436"/>
    </row>
    <row r="604" spans="10:13" x14ac:dyDescent="0.2">
      <c r="J604" s="436"/>
      <c r="K604" s="436"/>
      <c r="L604" s="436"/>
      <c r="M604" s="436"/>
    </row>
    <row r="605" spans="10:13" x14ac:dyDescent="0.2">
      <c r="J605" s="436"/>
      <c r="K605" s="436"/>
      <c r="L605" s="436"/>
      <c r="M605" s="436"/>
    </row>
    <row r="606" spans="10:13" x14ac:dyDescent="0.2">
      <c r="J606" s="436"/>
      <c r="K606" s="436"/>
      <c r="L606" s="436"/>
      <c r="M606" s="436"/>
    </row>
    <row r="607" spans="10:13" x14ac:dyDescent="0.2">
      <c r="J607" s="436"/>
      <c r="K607" s="436"/>
      <c r="L607" s="436"/>
      <c r="M607" s="436"/>
    </row>
    <row r="608" spans="10:13" x14ac:dyDescent="0.2">
      <c r="J608" s="436"/>
      <c r="K608" s="436"/>
      <c r="L608" s="436"/>
      <c r="M608" s="436"/>
    </row>
    <row r="609" spans="10:13" x14ac:dyDescent="0.2">
      <c r="J609" s="436"/>
      <c r="K609" s="436"/>
      <c r="L609" s="436"/>
      <c r="M609" s="436"/>
    </row>
    <row r="610" spans="10:13" x14ac:dyDescent="0.2">
      <c r="J610" s="436"/>
      <c r="K610" s="436"/>
      <c r="L610" s="436"/>
      <c r="M610" s="436"/>
    </row>
    <row r="611" spans="10:13" x14ac:dyDescent="0.2">
      <c r="J611" s="436"/>
      <c r="K611" s="436"/>
      <c r="L611" s="436"/>
      <c r="M611" s="436"/>
    </row>
    <row r="612" spans="10:13" x14ac:dyDescent="0.2">
      <c r="J612" s="436"/>
      <c r="K612" s="436"/>
      <c r="L612" s="436"/>
      <c r="M612" s="436"/>
    </row>
    <row r="613" spans="10:13" x14ac:dyDescent="0.2">
      <c r="J613" s="436"/>
      <c r="K613" s="436"/>
      <c r="L613" s="436"/>
      <c r="M613" s="436"/>
    </row>
    <row r="614" spans="10:13" x14ac:dyDescent="0.2">
      <c r="J614" s="436"/>
      <c r="K614" s="436"/>
      <c r="L614" s="436"/>
      <c r="M614" s="436"/>
    </row>
    <row r="615" spans="10:13" x14ac:dyDescent="0.2">
      <c r="J615" s="436"/>
      <c r="K615" s="436"/>
      <c r="L615" s="436"/>
      <c r="M615" s="436"/>
    </row>
    <row r="616" spans="10:13" x14ac:dyDescent="0.2">
      <c r="J616" s="436"/>
      <c r="K616" s="436"/>
      <c r="L616" s="436"/>
      <c r="M616" s="436"/>
    </row>
    <row r="617" spans="10:13" x14ac:dyDescent="0.2">
      <c r="J617" s="436"/>
      <c r="K617" s="436"/>
      <c r="L617" s="436"/>
      <c r="M617" s="436"/>
    </row>
    <row r="618" spans="10:13" x14ac:dyDescent="0.2">
      <c r="J618" s="436"/>
      <c r="K618" s="436"/>
      <c r="L618" s="436"/>
      <c r="M618" s="436"/>
    </row>
    <row r="619" spans="10:13" x14ac:dyDescent="0.2">
      <c r="J619" s="436"/>
      <c r="K619" s="436"/>
      <c r="L619" s="436"/>
      <c r="M619" s="436"/>
    </row>
    <row r="620" spans="10:13" x14ac:dyDescent="0.2">
      <c r="J620" s="436"/>
      <c r="K620" s="436"/>
      <c r="L620" s="436"/>
      <c r="M620" s="436"/>
    </row>
    <row r="621" spans="10:13" x14ac:dyDescent="0.2">
      <c r="J621" s="436"/>
      <c r="K621" s="436"/>
      <c r="L621" s="436"/>
      <c r="M621" s="436"/>
    </row>
    <row r="622" spans="10:13" x14ac:dyDescent="0.2">
      <c r="J622" s="436"/>
      <c r="K622" s="436"/>
      <c r="L622" s="436"/>
      <c r="M622" s="436"/>
    </row>
    <row r="623" spans="10:13" x14ac:dyDescent="0.2">
      <c r="J623" s="436"/>
      <c r="K623" s="436"/>
      <c r="L623" s="436"/>
      <c r="M623" s="436"/>
    </row>
    <row r="624" spans="10:13" x14ac:dyDescent="0.2">
      <c r="J624" s="436"/>
      <c r="K624" s="436"/>
      <c r="L624" s="436"/>
      <c r="M624" s="436"/>
    </row>
    <row r="625" spans="10:13" x14ac:dyDescent="0.2">
      <c r="J625" s="436"/>
      <c r="K625" s="436"/>
      <c r="L625" s="436"/>
      <c r="M625" s="436"/>
    </row>
    <row r="626" spans="10:13" x14ac:dyDescent="0.2">
      <c r="J626" s="436"/>
      <c r="K626" s="436"/>
      <c r="L626" s="436"/>
      <c r="M626" s="436"/>
    </row>
    <row r="627" spans="10:13" x14ac:dyDescent="0.2">
      <c r="J627" s="436"/>
      <c r="K627" s="436"/>
      <c r="L627" s="436"/>
      <c r="M627" s="436"/>
    </row>
    <row r="628" spans="10:13" x14ac:dyDescent="0.2">
      <c r="J628" s="436"/>
      <c r="K628" s="436"/>
      <c r="L628" s="436"/>
      <c r="M628" s="436"/>
    </row>
    <row r="629" spans="10:13" x14ac:dyDescent="0.2">
      <c r="J629" s="436"/>
      <c r="K629" s="436"/>
      <c r="L629" s="436"/>
      <c r="M629" s="436"/>
    </row>
    <row r="630" spans="10:13" x14ac:dyDescent="0.2">
      <c r="J630" s="436"/>
      <c r="K630" s="436"/>
      <c r="L630" s="436"/>
      <c r="M630" s="436"/>
    </row>
    <row r="631" spans="10:13" x14ac:dyDescent="0.2">
      <c r="J631" s="436"/>
      <c r="K631" s="436"/>
      <c r="L631" s="436"/>
      <c r="M631" s="436"/>
    </row>
    <row r="632" spans="10:13" x14ac:dyDescent="0.2">
      <c r="J632" s="436"/>
      <c r="K632" s="436"/>
      <c r="L632" s="436"/>
      <c r="M632" s="436"/>
    </row>
    <row r="633" spans="10:13" x14ac:dyDescent="0.2">
      <c r="J633" s="436"/>
      <c r="K633" s="436"/>
      <c r="L633" s="436"/>
      <c r="M633" s="436"/>
    </row>
    <row r="634" spans="10:13" x14ac:dyDescent="0.2">
      <c r="J634" s="436"/>
      <c r="K634" s="436"/>
      <c r="L634" s="436"/>
      <c r="M634" s="436"/>
    </row>
    <row r="635" spans="10:13" x14ac:dyDescent="0.2">
      <c r="J635" s="436"/>
      <c r="K635" s="436"/>
      <c r="L635" s="436"/>
      <c r="M635" s="436"/>
    </row>
    <row r="636" spans="10:13" x14ac:dyDescent="0.2">
      <c r="J636" s="436"/>
      <c r="K636" s="436"/>
      <c r="L636" s="436"/>
      <c r="M636" s="436"/>
    </row>
    <row r="637" spans="10:13" x14ac:dyDescent="0.2">
      <c r="J637" s="436"/>
      <c r="K637" s="436"/>
      <c r="L637" s="436"/>
      <c r="M637" s="436"/>
    </row>
    <row r="638" spans="10:13" x14ac:dyDescent="0.2">
      <c r="J638" s="436"/>
      <c r="K638" s="436"/>
      <c r="L638" s="436"/>
      <c r="M638" s="436"/>
    </row>
    <row r="639" spans="10:13" x14ac:dyDescent="0.2">
      <c r="J639" s="436"/>
      <c r="K639" s="436"/>
      <c r="L639" s="436"/>
      <c r="M639" s="436"/>
    </row>
    <row r="640" spans="10:13" x14ac:dyDescent="0.2">
      <c r="J640" s="436"/>
      <c r="K640" s="436"/>
      <c r="L640" s="436"/>
      <c r="M640" s="436"/>
    </row>
    <row r="641" spans="10:13" x14ac:dyDescent="0.2">
      <c r="J641" s="436"/>
      <c r="K641" s="436"/>
      <c r="L641" s="436"/>
      <c r="M641" s="436"/>
    </row>
    <row r="642" spans="10:13" x14ac:dyDescent="0.2">
      <c r="J642" s="436"/>
      <c r="K642" s="436"/>
      <c r="L642" s="436"/>
      <c r="M642" s="436"/>
    </row>
    <row r="643" spans="10:13" x14ac:dyDescent="0.2">
      <c r="J643" s="436"/>
      <c r="K643" s="436"/>
      <c r="L643" s="436"/>
      <c r="M643" s="436"/>
    </row>
    <row r="644" spans="10:13" x14ac:dyDescent="0.2">
      <c r="J644" s="436"/>
      <c r="K644" s="436"/>
      <c r="L644" s="436"/>
      <c r="M644" s="436"/>
    </row>
    <row r="645" spans="10:13" x14ac:dyDescent="0.2">
      <c r="J645" s="436"/>
      <c r="K645" s="436"/>
      <c r="L645" s="436"/>
      <c r="M645" s="436"/>
    </row>
    <row r="646" spans="10:13" x14ac:dyDescent="0.2">
      <c r="J646" s="436"/>
      <c r="K646" s="436"/>
      <c r="L646" s="436"/>
      <c r="M646" s="436"/>
    </row>
    <row r="647" spans="10:13" x14ac:dyDescent="0.2">
      <c r="J647" s="436"/>
      <c r="K647" s="436"/>
      <c r="L647" s="436"/>
      <c r="M647" s="436"/>
    </row>
    <row r="648" spans="10:13" x14ac:dyDescent="0.2">
      <c r="J648" s="436"/>
      <c r="K648" s="436"/>
      <c r="L648" s="436"/>
      <c r="M648" s="436"/>
    </row>
    <row r="649" spans="10:13" x14ac:dyDescent="0.2">
      <c r="J649" s="436"/>
      <c r="K649" s="436"/>
      <c r="L649" s="436"/>
      <c r="M649" s="436"/>
    </row>
    <row r="650" spans="10:13" x14ac:dyDescent="0.2">
      <c r="J650" s="436"/>
      <c r="K650" s="436"/>
      <c r="L650" s="436"/>
      <c r="M650" s="436"/>
    </row>
    <row r="651" spans="10:13" x14ac:dyDescent="0.2">
      <c r="J651" s="436"/>
      <c r="K651" s="436"/>
      <c r="L651" s="436"/>
      <c r="M651" s="436"/>
    </row>
    <row r="652" spans="10:13" x14ac:dyDescent="0.2">
      <c r="J652" s="436"/>
      <c r="K652" s="436"/>
      <c r="L652" s="436"/>
      <c r="M652" s="436"/>
    </row>
    <row r="653" spans="10:13" x14ac:dyDescent="0.2">
      <c r="J653" s="436"/>
      <c r="K653" s="436"/>
      <c r="L653" s="436"/>
      <c r="M653" s="436"/>
    </row>
    <row r="654" spans="10:13" x14ac:dyDescent="0.2">
      <c r="J654" s="436"/>
      <c r="K654" s="436"/>
      <c r="L654" s="436"/>
      <c r="M654" s="436"/>
    </row>
    <row r="655" spans="10:13" x14ac:dyDescent="0.2">
      <c r="J655" s="436"/>
      <c r="K655" s="436"/>
      <c r="L655" s="436"/>
      <c r="M655" s="436"/>
    </row>
    <row r="656" spans="10:13" x14ac:dyDescent="0.2">
      <c r="J656" s="436"/>
      <c r="K656" s="436"/>
      <c r="L656" s="436"/>
      <c r="M656" s="436"/>
    </row>
    <row r="657" spans="10:13" x14ac:dyDescent="0.2">
      <c r="J657" s="436"/>
      <c r="K657" s="436"/>
      <c r="L657" s="436"/>
      <c r="M657" s="436"/>
    </row>
    <row r="658" spans="10:13" x14ac:dyDescent="0.2">
      <c r="J658" s="436"/>
      <c r="K658" s="436"/>
      <c r="L658" s="436"/>
      <c r="M658" s="436"/>
    </row>
    <row r="659" spans="10:13" x14ac:dyDescent="0.2">
      <c r="J659" s="436"/>
      <c r="K659" s="436"/>
      <c r="L659" s="436"/>
      <c r="M659" s="436"/>
    </row>
    <row r="660" spans="10:13" x14ac:dyDescent="0.2">
      <c r="J660" s="436"/>
      <c r="K660" s="436"/>
      <c r="L660" s="436"/>
      <c r="M660" s="436"/>
    </row>
    <row r="661" spans="10:13" x14ac:dyDescent="0.2">
      <c r="J661" s="436"/>
      <c r="K661" s="436"/>
      <c r="L661" s="436"/>
      <c r="M661" s="436"/>
    </row>
    <row r="662" spans="10:13" x14ac:dyDescent="0.2">
      <c r="J662" s="436"/>
      <c r="K662" s="436"/>
      <c r="L662" s="436"/>
      <c r="M662" s="436"/>
    </row>
    <row r="663" spans="10:13" x14ac:dyDescent="0.2">
      <c r="J663" s="436"/>
      <c r="K663" s="436"/>
      <c r="L663" s="436"/>
      <c r="M663" s="436"/>
    </row>
    <row r="664" spans="10:13" x14ac:dyDescent="0.2">
      <c r="J664" s="436"/>
      <c r="K664" s="436"/>
      <c r="L664" s="436"/>
      <c r="M664" s="436"/>
    </row>
    <row r="665" spans="10:13" x14ac:dyDescent="0.2">
      <c r="J665" s="436"/>
      <c r="K665" s="436"/>
      <c r="L665" s="436"/>
      <c r="M665" s="436"/>
    </row>
    <row r="666" spans="10:13" x14ac:dyDescent="0.2">
      <c r="J666" s="436"/>
      <c r="K666" s="436"/>
      <c r="L666" s="436"/>
      <c r="M666" s="436"/>
    </row>
    <row r="667" spans="10:13" x14ac:dyDescent="0.2">
      <c r="J667" s="436"/>
      <c r="K667" s="436"/>
      <c r="L667" s="436"/>
      <c r="M667" s="436"/>
    </row>
    <row r="668" spans="10:13" x14ac:dyDescent="0.2">
      <c r="J668" s="436"/>
      <c r="K668" s="436"/>
      <c r="L668" s="436"/>
      <c r="M668" s="436"/>
    </row>
    <row r="669" spans="10:13" x14ac:dyDescent="0.2">
      <c r="J669" s="436"/>
      <c r="K669" s="436"/>
      <c r="L669" s="436"/>
      <c r="M669" s="436"/>
    </row>
    <row r="670" spans="10:13" x14ac:dyDescent="0.2">
      <c r="J670" s="436"/>
      <c r="K670" s="436"/>
      <c r="L670" s="436"/>
      <c r="M670" s="436"/>
    </row>
    <row r="671" spans="10:13" x14ac:dyDescent="0.2">
      <c r="J671" s="436"/>
      <c r="K671" s="436"/>
      <c r="L671" s="436"/>
      <c r="M671" s="436"/>
    </row>
    <row r="672" spans="10:13" x14ac:dyDescent="0.2">
      <c r="J672" s="436"/>
      <c r="K672" s="436"/>
      <c r="L672" s="436"/>
      <c r="M672" s="436"/>
    </row>
    <row r="673" spans="10:13" x14ac:dyDescent="0.2">
      <c r="J673" s="436"/>
      <c r="K673" s="436"/>
      <c r="L673" s="436"/>
      <c r="M673" s="436"/>
    </row>
    <row r="674" spans="10:13" x14ac:dyDescent="0.2">
      <c r="J674" s="436"/>
      <c r="K674" s="436"/>
      <c r="L674" s="436"/>
      <c r="M674" s="436"/>
    </row>
    <row r="675" spans="10:13" x14ac:dyDescent="0.2">
      <c r="J675" s="436"/>
      <c r="K675" s="436"/>
      <c r="L675" s="436"/>
      <c r="M675" s="436"/>
    </row>
    <row r="676" spans="10:13" x14ac:dyDescent="0.2">
      <c r="J676" s="436"/>
      <c r="K676" s="436"/>
      <c r="L676" s="436"/>
      <c r="M676" s="436"/>
    </row>
    <row r="677" spans="10:13" x14ac:dyDescent="0.2">
      <c r="J677" s="436"/>
      <c r="K677" s="436"/>
      <c r="L677" s="436"/>
      <c r="M677" s="436"/>
    </row>
    <row r="678" spans="10:13" x14ac:dyDescent="0.2">
      <c r="J678" s="436"/>
      <c r="K678" s="436"/>
      <c r="L678" s="436"/>
      <c r="M678" s="436"/>
    </row>
    <row r="679" spans="10:13" x14ac:dyDescent="0.2">
      <c r="J679" s="436"/>
      <c r="K679" s="436"/>
      <c r="L679" s="436"/>
      <c r="M679" s="436"/>
    </row>
    <row r="680" spans="10:13" x14ac:dyDescent="0.2">
      <c r="J680" s="436"/>
      <c r="K680" s="436"/>
      <c r="L680" s="436"/>
      <c r="M680" s="436"/>
    </row>
    <row r="681" spans="10:13" x14ac:dyDescent="0.2">
      <c r="J681" s="436"/>
      <c r="K681" s="436"/>
      <c r="L681" s="436"/>
      <c r="M681" s="436"/>
    </row>
    <row r="682" spans="10:13" x14ac:dyDescent="0.2">
      <c r="J682" s="436"/>
      <c r="K682" s="436"/>
      <c r="L682" s="436"/>
      <c r="M682" s="436"/>
    </row>
    <row r="683" spans="10:13" x14ac:dyDescent="0.2">
      <c r="J683" s="436"/>
      <c r="K683" s="436"/>
      <c r="L683" s="436"/>
      <c r="M683" s="436"/>
    </row>
    <row r="684" spans="10:13" x14ac:dyDescent="0.2">
      <c r="J684" s="436"/>
      <c r="K684" s="436"/>
      <c r="L684" s="436"/>
      <c r="M684" s="436"/>
    </row>
    <row r="685" spans="10:13" x14ac:dyDescent="0.2">
      <c r="J685" s="436"/>
      <c r="K685" s="436"/>
      <c r="L685" s="436"/>
      <c r="M685" s="436"/>
    </row>
    <row r="686" spans="10:13" x14ac:dyDescent="0.2">
      <c r="J686" s="436"/>
      <c r="K686" s="436"/>
      <c r="L686" s="436"/>
      <c r="M686" s="436"/>
    </row>
    <row r="687" spans="10:13" x14ac:dyDescent="0.2">
      <c r="J687" s="436"/>
      <c r="K687" s="436"/>
      <c r="L687" s="436"/>
      <c r="M687" s="436"/>
    </row>
    <row r="688" spans="10:13" x14ac:dyDescent="0.2">
      <c r="J688" s="436"/>
      <c r="K688" s="436"/>
      <c r="L688" s="436"/>
      <c r="M688" s="436"/>
    </row>
    <row r="689" spans="10:13" x14ac:dyDescent="0.2">
      <c r="J689" s="436"/>
      <c r="K689" s="436"/>
      <c r="L689" s="436"/>
      <c r="M689" s="436"/>
    </row>
    <row r="690" spans="10:13" x14ac:dyDescent="0.2">
      <c r="J690" s="436"/>
      <c r="K690" s="436"/>
      <c r="L690" s="436"/>
      <c r="M690" s="436"/>
    </row>
    <row r="691" spans="10:13" x14ac:dyDescent="0.2">
      <c r="J691" s="436"/>
      <c r="K691" s="436"/>
      <c r="L691" s="436"/>
      <c r="M691" s="436"/>
    </row>
    <row r="692" spans="10:13" x14ac:dyDescent="0.2">
      <c r="J692" s="436"/>
      <c r="K692" s="436"/>
      <c r="L692" s="436"/>
      <c r="M692" s="436"/>
    </row>
    <row r="693" spans="10:13" x14ac:dyDescent="0.2">
      <c r="J693" s="436"/>
      <c r="K693" s="436"/>
      <c r="L693" s="436"/>
      <c r="M693" s="436"/>
    </row>
    <row r="694" spans="10:13" x14ac:dyDescent="0.2">
      <c r="J694" s="436"/>
      <c r="K694" s="436"/>
      <c r="L694" s="436"/>
      <c r="M694" s="436"/>
    </row>
    <row r="695" spans="10:13" x14ac:dyDescent="0.2">
      <c r="J695" s="436"/>
      <c r="K695" s="436"/>
      <c r="L695" s="436"/>
      <c r="M695" s="436"/>
    </row>
    <row r="696" spans="10:13" x14ac:dyDescent="0.2">
      <c r="J696" s="436"/>
      <c r="K696" s="436"/>
      <c r="L696" s="436"/>
      <c r="M696" s="436"/>
    </row>
    <row r="697" spans="10:13" x14ac:dyDescent="0.2">
      <c r="J697" s="436"/>
      <c r="K697" s="436"/>
      <c r="L697" s="436"/>
      <c r="M697" s="436"/>
    </row>
    <row r="698" spans="10:13" x14ac:dyDescent="0.2">
      <c r="J698" s="436"/>
      <c r="K698" s="436"/>
      <c r="L698" s="436"/>
      <c r="M698" s="436"/>
    </row>
    <row r="699" spans="10:13" x14ac:dyDescent="0.2">
      <c r="J699" s="436"/>
      <c r="K699" s="436"/>
      <c r="L699" s="436"/>
      <c r="M699" s="436"/>
    </row>
    <row r="700" spans="10:13" x14ac:dyDescent="0.2">
      <c r="J700" s="436"/>
      <c r="K700" s="436"/>
      <c r="L700" s="436"/>
      <c r="M700" s="436"/>
    </row>
    <row r="701" spans="10:13" x14ac:dyDescent="0.2">
      <c r="J701" s="436"/>
      <c r="K701" s="436"/>
      <c r="L701" s="436"/>
      <c r="M701" s="436"/>
    </row>
    <row r="702" spans="10:13" x14ac:dyDescent="0.2">
      <c r="J702" s="436"/>
      <c r="K702" s="436"/>
      <c r="L702" s="436"/>
      <c r="M702" s="436"/>
    </row>
    <row r="703" spans="10:13" x14ac:dyDescent="0.2">
      <c r="J703" s="436"/>
      <c r="K703" s="436"/>
      <c r="L703" s="436"/>
      <c r="M703" s="436"/>
    </row>
    <row r="704" spans="10:13" x14ac:dyDescent="0.2">
      <c r="J704" s="436"/>
      <c r="K704" s="436"/>
      <c r="L704" s="436"/>
      <c r="M704" s="436"/>
    </row>
    <row r="705" spans="10:13" x14ac:dyDescent="0.2">
      <c r="J705" s="436"/>
      <c r="K705" s="436"/>
      <c r="L705" s="436"/>
      <c r="M705" s="436"/>
    </row>
    <row r="706" spans="10:13" x14ac:dyDescent="0.2">
      <c r="J706" s="436"/>
      <c r="K706" s="436"/>
      <c r="L706" s="436"/>
      <c r="M706" s="436"/>
    </row>
    <row r="707" spans="10:13" x14ac:dyDescent="0.2">
      <c r="J707" s="436"/>
      <c r="K707" s="436"/>
      <c r="L707" s="436"/>
      <c r="M707" s="436"/>
    </row>
    <row r="708" spans="10:13" x14ac:dyDescent="0.2">
      <c r="J708" s="436"/>
      <c r="K708" s="436"/>
      <c r="L708" s="436"/>
      <c r="M708" s="436"/>
    </row>
    <row r="709" spans="10:13" x14ac:dyDescent="0.2">
      <c r="J709" s="436"/>
      <c r="K709" s="436"/>
      <c r="L709" s="436"/>
      <c r="M709" s="436"/>
    </row>
    <row r="710" spans="10:13" x14ac:dyDescent="0.2">
      <c r="J710" s="436"/>
      <c r="K710" s="436"/>
      <c r="L710" s="436"/>
      <c r="M710" s="436"/>
    </row>
    <row r="711" spans="10:13" x14ac:dyDescent="0.2">
      <c r="J711" s="436"/>
      <c r="K711" s="436"/>
      <c r="L711" s="436"/>
      <c r="M711" s="436"/>
    </row>
    <row r="712" spans="10:13" x14ac:dyDescent="0.2">
      <c r="J712" s="436"/>
      <c r="K712" s="436"/>
      <c r="L712" s="436"/>
      <c r="M712" s="436"/>
    </row>
    <row r="713" spans="10:13" x14ac:dyDescent="0.2">
      <c r="J713" s="436"/>
      <c r="K713" s="436"/>
      <c r="L713" s="436"/>
      <c r="M713" s="436"/>
    </row>
    <row r="714" spans="10:13" x14ac:dyDescent="0.2">
      <c r="J714" s="436"/>
      <c r="K714" s="436"/>
      <c r="L714" s="436"/>
      <c r="M714" s="436"/>
    </row>
    <row r="715" spans="10:13" x14ac:dyDescent="0.2">
      <c r="J715" s="436"/>
      <c r="K715" s="436"/>
      <c r="L715" s="436"/>
      <c r="M715" s="436"/>
    </row>
    <row r="716" spans="10:13" x14ac:dyDescent="0.2">
      <c r="J716" s="436"/>
      <c r="K716" s="436"/>
      <c r="L716" s="436"/>
      <c r="M716" s="436"/>
    </row>
    <row r="717" spans="10:13" x14ac:dyDescent="0.2">
      <c r="J717" s="436"/>
      <c r="K717" s="436"/>
      <c r="L717" s="436"/>
      <c r="M717" s="436"/>
    </row>
    <row r="718" spans="10:13" x14ac:dyDescent="0.2">
      <c r="J718" s="436"/>
      <c r="K718" s="436"/>
      <c r="L718" s="436"/>
      <c r="M718" s="436"/>
    </row>
    <row r="719" spans="10:13" x14ac:dyDescent="0.2">
      <c r="J719" s="436"/>
      <c r="K719" s="436"/>
      <c r="L719" s="436"/>
      <c r="M719" s="436"/>
    </row>
    <row r="720" spans="10:13" x14ac:dyDescent="0.2">
      <c r="J720" s="436"/>
      <c r="K720" s="436"/>
      <c r="L720" s="436"/>
      <c r="M720" s="436"/>
    </row>
    <row r="721" spans="10:13" x14ac:dyDescent="0.2">
      <c r="J721" s="436"/>
      <c r="K721" s="436"/>
      <c r="L721" s="436"/>
      <c r="M721" s="436"/>
    </row>
    <row r="722" spans="10:13" x14ac:dyDescent="0.2">
      <c r="J722" s="436"/>
      <c r="K722" s="436"/>
      <c r="L722" s="436"/>
      <c r="M722" s="436"/>
    </row>
    <row r="723" spans="10:13" x14ac:dyDescent="0.2">
      <c r="J723" s="436"/>
      <c r="K723" s="436"/>
      <c r="L723" s="436"/>
      <c r="M723" s="436"/>
    </row>
    <row r="724" spans="10:13" x14ac:dyDescent="0.2">
      <c r="J724" s="436"/>
      <c r="K724" s="436"/>
      <c r="L724" s="436"/>
      <c r="M724" s="436"/>
    </row>
    <row r="725" spans="10:13" x14ac:dyDescent="0.2">
      <c r="J725" s="436"/>
      <c r="K725" s="436"/>
      <c r="L725" s="436"/>
      <c r="M725" s="436"/>
    </row>
    <row r="726" spans="10:13" x14ac:dyDescent="0.2">
      <c r="J726" s="436"/>
      <c r="K726" s="436"/>
      <c r="L726" s="436"/>
      <c r="M726" s="436"/>
    </row>
    <row r="727" spans="10:13" x14ac:dyDescent="0.2">
      <c r="J727" s="436"/>
      <c r="K727" s="436"/>
      <c r="L727" s="436"/>
      <c r="M727" s="436"/>
    </row>
    <row r="728" spans="10:13" x14ac:dyDescent="0.2">
      <c r="J728" s="436"/>
      <c r="K728" s="436"/>
      <c r="L728" s="436"/>
      <c r="M728" s="436"/>
    </row>
    <row r="729" spans="10:13" x14ac:dyDescent="0.2">
      <c r="J729" s="436"/>
      <c r="K729" s="436"/>
      <c r="L729" s="436"/>
      <c r="M729" s="436"/>
    </row>
    <row r="730" spans="10:13" x14ac:dyDescent="0.2">
      <c r="J730" s="436"/>
      <c r="K730" s="436"/>
      <c r="L730" s="436"/>
      <c r="M730" s="436"/>
    </row>
    <row r="731" spans="10:13" x14ac:dyDescent="0.2">
      <c r="J731" s="436"/>
      <c r="K731" s="436"/>
      <c r="L731" s="436"/>
      <c r="M731" s="436"/>
    </row>
    <row r="732" spans="10:13" x14ac:dyDescent="0.2">
      <c r="J732" s="436"/>
      <c r="K732" s="436"/>
      <c r="L732" s="436"/>
      <c r="M732" s="436"/>
    </row>
    <row r="733" spans="10:13" x14ac:dyDescent="0.2">
      <c r="J733" s="436"/>
      <c r="K733" s="436"/>
      <c r="L733" s="436"/>
      <c r="M733" s="436"/>
    </row>
    <row r="734" spans="10:13" x14ac:dyDescent="0.2">
      <c r="J734" s="436"/>
      <c r="K734" s="436"/>
      <c r="L734" s="436"/>
      <c r="M734" s="436"/>
    </row>
    <row r="735" spans="10:13" x14ac:dyDescent="0.2">
      <c r="J735" s="436"/>
      <c r="K735" s="436"/>
      <c r="L735" s="436"/>
      <c r="M735" s="436"/>
    </row>
    <row r="736" spans="10:13" x14ac:dyDescent="0.2">
      <c r="J736" s="436"/>
      <c r="K736" s="436"/>
      <c r="L736" s="436"/>
      <c r="M736" s="436"/>
    </row>
    <row r="737" spans="10:13" x14ac:dyDescent="0.2">
      <c r="J737" s="436"/>
      <c r="K737" s="436"/>
      <c r="L737" s="436"/>
      <c r="M737" s="436"/>
    </row>
    <row r="738" spans="10:13" x14ac:dyDescent="0.2">
      <c r="J738" s="436"/>
      <c r="K738" s="436"/>
      <c r="L738" s="436"/>
      <c r="M738" s="436"/>
    </row>
    <row r="739" spans="10:13" x14ac:dyDescent="0.2">
      <c r="J739" s="436"/>
      <c r="K739" s="436"/>
      <c r="L739" s="436"/>
      <c r="M739" s="436"/>
    </row>
    <row r="740" spans="10:13" x14ac:dyDescent="0.2">
      <c r="J740" s="436"/>
      <c r="K740" s="436"/>
      <c r="L740" s="436"/>
      <c r="M740" s="436"/>
    </row>
    <row r="741" spans="10:13" x14ac:dyDescent="0.2">
      <c r="J741" s="436"/>
      <c r="K741" s="436"/>
      <c r="L741" s="436"/>
      <c r="M741" s="436"/>
    </row>
    <row r="742" spans="10:13" x14ac:dyDescent="0.2">
      <c r="J742" s="436"/>
      <c r="K742" s="436"/>
      <c r="L742" s="436"/>
      <c r="M742" s="436"/>
    </row>
    <row r="743" spans="10:13" x14ac:dyDescent="0.2">
      <c r="J743" s="436"/>
      <c r="K743" s="436"/>
      <c r="L743" s="436"/>
      <c r="M743" s="436"/>
    </row>
    <row r="744" spans="10:13" x14ac:dyDescent="0.2">
      <c r="J744" s="436"/>
      <c r="K744" s="436"/>
      <c r="L744" s="436"/>
      <c r="M744" s="436"/>
    </row>
    <row r="745" spans="10:13" x14ac:dyDescent="0.2">
      <c r="J745" s="436"/>
      <c r="K745" s="436"/>
      <c r="L745" s="436"/>
      <c r="M745" s="436"/>
    </row>
    <row r="746" spans="10:13" x14ac:dyDescent="0.2">
      <c r="J746" s="436"/>
      <c r="K746" s="436"/>
      <c r="L746" s="436"/>
      <c r="M746" s="436"/>
    </row>
    <row r="747" spans="10:13" x14ac:dyDescent="0.2">
      <c r="J747" s="436"/>
      <c r="K747" s="436"/>
      <c r="L747" s="436"/>
      <c r="M747" s="436"/>
    </row>
    <row r="748" spans="10:13" x14ac:dyDescent="0.2">
      <c r="J748" s="436"/>
      <c r="K748" s="436"/>
      <c r="L748" s="436"/>
      <c r="M748" s="436"/>
    </row>
    <row r="749" spans="10:13" x14ac:dyDescent="0.2">
      <c r="J749" s="436"/>
      <c r="K749" s="436"/>
      <c r="L749" s="436"/>
      <c r="M749" s="436"/>
    </row>
    <row r="750" spans="10:13" x14ac:dyDescent="0.2">
      <c r="J750" s="436"/>
      <c r="K750" s="436"/>
      <c r="L750" s="436"/>
      <c r="M750" s="436"/>
    </row>
    <row r="751" spans="10:13" x14ac:dyDescent="0.2">
      <c r="J751" s="436"/>
      <c r="K751" s="436"/>
      <c r="L751" s="436"/>
      <c r="M751" s="436"/>
    </row>
    <row r="752" spans="10:13" x14ac:dyDescent="0.2">
      <c r="J752" s="436"/>
      <c r="K752" s="436"/>
      <c r="L752" s="436"/>
      <c r="M752" s="436"/>
    </row>
    <row r="753" spans="10:13" x14ac:dyDescent="0.2">
      <c r="J753" s="436"/>
      <c r="K753" s="436"/>
      <c r="L753" s="436"/>
      <c r="M753" s="436"/>
    </row>
    <row r="754" spans="10:13" x14ac:dyDescent="0.2">
      <c r="J754" s="436"/>
      <c r="K754" s="436"/>
      <c r="L754" s="436"/>
      <c r="M754" s="436"/>
    </row>
    <row r="755" spans="10:13" x14ac:dyDescent="0.2">
      <c r="J755" s="436"/>
      <c r="K755" s="436"/>
      <c r="L755" s="436"/>
      <c r="M755" s="436"/>
    </row>
    <row r="756" spans="10:13" x14ac:dyDescent="0.2">
      <c r="J756" s="436"/>
      <c r="K756" s="436"/>
      <c r="L756" s="436"/>
      <c r="M756" s="436"/>
    </row>
    <row r="757" spans="10:13" x14ac:dyDescent="0.2">
      <c r="J757" s="436"/>
      <c r="K757" s="436"/>
      <c r="L757" s="436"/>
      <c r="M757" s="436"/>
    </row>
    <row r="758" spans="10:13" x14ac:dyDescent="0.2">
      <c r="J758" s="436"/>
      <c r="K758" s="436"/>
      <c r="L758" s="436"/>
      <c r="M758" s="436"/>
    </row>
    <row r="759" spans="10:13" x14ac:dyDescent="0.2">
      <c r="J759" s="436"/>
      <c r="K759" s="436"/>
      <c r="L759" s="436"/>
      <c r="M759" s="436"/>
    </row>
    <row r="760" spans="10:13" x14ac:dyDescent="0.2">
      <c r="J760" s="436"/>
      <c r="K760" s="436"/>
      <c r="L760" s="436"/>
      <c r="M760" s="436"/>
    </row>
    <row r="761" spans="10:13" x14ac:dyDescent="0.2">
      <c r="J761" s="436"/>
      <c r="K761" s="436"/>
      <c r="L761" s="436"/>
      <c r="M761" s="436"/>
    </row>
    <row r="762" spans="10:13" x14ac:dyDescent="0.2">
      <c r="J762" s="436"/>
      <c r="K762" s="436"/>
      <c r="L762" s="436"/>
      <c r="M762" s="436"/>
    </row>
    <row r="763" spans="10:13" x14ac:dyDescent="0.2">
      <c r="J763" s="436"/>
      <c r="K763" s="436"/>
      <c r="L763" s="436"/>
      <c r="M763" s="436"/>
    </row>
    <row r="764" spans="10:13" x14ac:dyDescent="0.2">
      <c r="J764" s="436"/>
      <c r="K764" s="436"/>
      <c r="L764" s="436"/>
      <c r="M764" s="436"/>
    </row>
    <row r="765" spans="10:13" x14ac:dyDescent="0.2">
      <c r="J765" s="436"/>
      <c r="K765" s="436"/>
      <c r="L765" s="436"/>
      <c r="M765" s="436"/>
    </row>
    <row r="766" spans="10:13" x14ac:dyDescent="0.2">
      <c r="J766" s="436"/>
      <c r="K766" s="436"/>
      <c r="L766" s="436"/>
      <c r="M766" s="436"/>
    </row>
    <row r="767" spans="10:13" x14ac:dyDescent="0.2">
      <c r="J767" s="436"/>
      <c r="K767" s="436"/>
      <c r="L767" s="436"/>
      <c r="M767" s="436"/>
    </row>
    <row r="768" spans="10:13" x14ac:dyDescent="0.2">
      <c r="J768" s="436"/>
      <c r="K768" s="436"/>
      <c r="L768" s="436"/>
      <c r="M768" s="436"/>
    </row>
    <row r="769" spans="10:13" x14ac:dyDescent="0.2">
      <c r="J769" s="436"/>
      <c r="K769" s="436"/>
      <c r="L769" s="436"/>
      <c r="M769" s="436"/>
    </row>
    <row r="770" spans="10:13" x14ac:dyDescent="0.2">
      <c r="J770" s="436"/>
      <c r="K770" s="436"/>
      <c r="L770" s="436"/>
      <c r="M770" s="436"/>
    </row>
    <row r="771" spans="10:13" x14ac:dyDescent="0.2">
      <c r="J771" s="436"/>
      <c r="K771" s="436"/>
      <c r="L771" s="436"/>
      <c r="M771" s="436"/>
    </row>
    <row r="772" spans="10:13" x14ac:dyDescent="0.2">
      <c r="J772" s="436"/>
      <c r="K772" s="436"/>
      <c r="L772" s="436"/>
      <c r="M772" s="436"/>
    </row>
    <row r="773" spans="10:13" x14ac:dyDescent="0.2">
      <c r="J773" s="436"/>
      <c r="K773" s="436"/>
      <c r="L773" s="436"/>
      <c r="M773" s="436"/>
    </row>
    <row r="774" spans="10:13" x14ac:dyDescent="0.2">
      <c r="J774" s="436"/>
      <c r="K774" s="436"/>
      <c r="L774" s="436"/>
      <c r="M774" s="436"/>
    </row>
    <row r="775" spans="10:13" x14ac:dyDescent="0.2">
      <c r="J775" s="436"/>
      <c r="K775" s="436"/>
      <c r="L775" s="436"/>
      <c r="M775" s="436"/>
    </row>
    <row r="776" spans="10:13" x14ac:dyDescent="0.2">
      <c r="J776" s="436"/>
      <c r="K776" s="436"/>
      <c r="L776" s="436"/>
      <c r="M776" s="436"/>
    </row>
    <row r="777" spans="10:13" x14ac:dyDescent="0.2">
      <c r="J777" s="436"/>
      <c r="K777" s="436"/>
      <c r="L777" s="436"/>
      <c r="M777" s="436"/>
    </row>
    <row r="778" spans="10:13" x14ac:dyDescent="0.2">
      <c r="J778" s="436"/>
      <c r="K778" s="436"/>
      <c r="L778" s="436"/>
      <c r="M778" s="436"/>
    </row>
    <row r="779" spans="10:13" x14ac:dyDescent="0.2">
      <c r="J779" s="436"/>
      <c r="K779" s="436"/>
      <c r="L779" s="436"/>
      <c r="M779" s="436"/>
    </row>
    <row r="780" spans="10:13" x14ac:dyDescent="0.2">
      <c r="J780" s="436"/>
      <c r="K780" s="436"/>
      <c r="L780" s="436"/>
      <c r="M780" s="436"/>
    </row>
    <row r="781" spans="10:13" x14ac:dyDescent="0.2">
      <c r="J781" s="436"/>
      <c r="K781" s="436"/>
      <c r="L781" s="436"/>
      <c r="M781" s="436"/>
    </row>
    <row r="782" spans="10:13" x14ac:dyDescent="0.2">
      <c r="J782" s="436"/>
      <c r="K782" s="436"/>
      <c r="L782" s="436"/>
      <c r="M782" s="436"/>
    </row>
    <row r="783" spans="10:13" x14ac:dyDescent="0.2">
      <c r="J783" s="436"/>
      <c r="K783" s="436"/>
      <c r="L783" s="436"/>
      <c r="M783" s="436"/>
    </row>
    <row r="784" spans="10:13" x14ac:dyDescent="0.2">
      <c r="J784" s="436"/>
      <c r="K784" s="436"/>
      <c r="L784" s="436"/>
      <c r="M784" s="436"/>
    </row>
    <row r="785" spans="10:13" x14ac:dyDescent="0.2">
      <c r="J785" s="436"/>
      <c r="K785" s="436"/>
      <c r="L785" s="436"/>
      <c r="M785" s="436"/>
    </row>
    <row r="786" spans="10:13" x14ac:dyDescent="0.2">
      <c r="J786" s="436"/>
      <c r="K786" s="436"/>
      <c r="L786" s="436"/>
      <c r="M786" s="436"/>
    </row>
    <row r="787" spans="10:13" x14ac:dyDescent="0.2">
      <c r="J787" s="436"/>
      <c r="K787" s="436"/>
      <c r="L787" s="436"/>
      <c r="M787" s="436"/>
    </row>
    <row r="788" spans="10:13" x14ac:dyDescent="0.2">
      <c r="J788" s="436"/>
      <c r="K788" s="436"/>
      <c r="L788" s="436"/>
      <c r="M788" s="436"/>
    </row>
    <row r="789" spans="10:13" x14ac:dyDescent="0.2">
      <c r="J789" s="436"/>
      <c r="K789" s="436"/>
      <c r="L789" s="436"/>
      <c r="M789" s="436"/>
    </row>
    <row r="790" spans="10:13" x14ac:dyDescent="0.2">
      <c r="J790" s="436"/>
      <c r="K790" s="436"/>
      <c r="L790" s="436"/>
      <c r="M790" s="436"/>
    </row>
    <row r="791" spans="10:13" x14ac:dyDescent="0.2">
      <c r="J791" s="436"/>
      <c r="K791" s="436"/>
      <c r="L791" s="436"/>
      <c r="M791" s="436"/>
    </row>
    <row r="792" spans="10:13" x14ac:dyDescent="0.2">
      <c r="J792" s="436"/>
      <c r="K792" s="436"/>
      <c r="L792" s="436"/>
      <c r="M792" s="436"/>
    </row>
    <row r="793" spans="10:13" x14ac:dyDescent="0.2">
      <c r="J793" s="436"/>
      <c r="K793" s="436"/>
      <c r="L793" s="436"/>
      <c r="M793" s="436"/>
    </row>
    <row r="794" spans="10:13" x14ac:dyDescent="0.2">
      <c r="J794" s="436"/>
      <c r="K794" s="436"/>
      <c r="L794" s="436"/>
      <c r="M794" s="436"/>
    </row>
    <row r="795" spans="10:13" x14ac:dyDescent="0.2">
      <c r="J795" s="436"/>
      <c r="K795" s="436"/>
      <c r="L795" s="436"/>
      <c r="M795" s="436"/>
    </row>
    <row r="796" spans="10:13" x14ac:dyDescent="0.2">
      <c r="J796" s="436"/>
      <c r="K796" s="436"/>
      <c r="L796" s="436"/>
      <c r="M796" s="436"/>
    </row>
    <row r="797" spans="10:13" x14ac:dyDescent="0.2">
      <c r="J797" s="436"/>
      <c r="K797" s="436"/>
      <c r="L797" s="436"/>
      <c r="M797" s="436"/>
    </row>
    <row r="798" spans="10:13" x14ac:dyDescent="0.2">
      <c r="J798" s="436"/>
      <c r="K798" s="436"/>
      <c r="L798" s="436"/>
      <c r="M798" s="436"/>
    </row>
    <row r="799" spans="10:13" x14ac:dyDescent="0.2">
      <c r="J799" s="436"/>
      <c r="K799" s="436"/>
      <c r="L799" s="436"/>
      <c r="M799" s="436"/>
    </row>
    <row r="800" spans="10:13" x14ac:dyDescent="0.2">
      <c r="J800" s="436"/>
      <c r="K800" s="436"/>
      <c r="L800" s="436"/>
      <c r="M800" s="436"/>
    </row>
    <row r="801" spans="10:13" x14ac:dyDescent="0.2">
      <c r="J801" s="436"/>
      <c r="K801" s="436"/>
      <c r="L801" s="436"/>
      <c r="M801" s="436"/>
    </row>
    <row r="802" spans="10:13" x14ac:dyDescent="0.2">
      <c r="J802" s="436"/>
      <c r="K802" s="436"/>
      <c r="L802" s="436"/>
      <c r="M802" s="436"/>
    </row>
    <row r="803" spans="10:13" x14ac:dyDescent="0.2">
      <c r="J803" s="436"/>
      <c r="K803" s="436"/>
      <c r="L803" s="436"/>
      <c r="M803" s="436"/>
    </row>
    <row r="804" spans="10:13" x14ac:dyDescent="0.2">
      <c r="J804" s="436"/>
      <c r="K804" s="436"/>
      <c r="L804" s="436"/>
      <c r="M804" s="436"/>
    </row>
    <row r="805" spans="10:13" x14ac:dyDescent="0.2">
      <c r="J805" s="436"/>
      <c r="K805" s="436"/>
      <c r="L805" s="436"/>
      <c r="M805" s="436"/>
    </row>
    <row r="806" spans="10:13" x14ac:dyDescent="0.2">
      <c r="J806" s="436"/>
      <c r="K806" s="436"/>
      <c r="L806" s="436"/>
      <c r="M806" s="436"/>
    </row>
    <row r="807" spans="10:13" x14ac:dyDescent="0.2">
      <c r="J807" s="436"/>
      <c r="K807" s="436"/>
      <c r="L807" s="436"/>
      <c r="M807" s="436"/>
    </row>
    <row r="808" spans="10:13" x14ac:dyDescent="0.2">
      <c r="J808" s="436"/>
      <c r="K808" s="436"/>
      <c r="L808" s="436"/>
      <c r="M808" s="436"/>
    </row>
    <row r="809" spans="10:13" x14ac:dyDescent="0.2">
      <c r="J809" s="436"/>
      <c r="K809" s="436"/>
      <c r="L809" s="436"/>
      <c r="M809" s="436"/>
    </row>
    <row r="810" spans="10:13" x14ac:dyDescent="0.2">
      <c r="J810" s="436"/>
      <c r="K810" s="436"/>
      <c r="L810" s="436"/>
      <c r="M810" s="436"/>
    </row>
    <row r="811" spans="10:13" x14ac:dyDescent="0.2">
      <c r="J811" s="436"/>
      <c r="K811" s="436"/>
      <c r="L811" s="436"/>
      <c r="M811" s="436"/>
    </row>
    <row r="812" spans="10:13" x14ac:dyDescent="0.2">
      <c r="J812" s="436"/>
      <c r="K812" s="436"/>
      <c r="L812" s="436"/>
      <c r="M812" s="436"/>
    </row>
    <row r="813" spans="10:13" x14ac:dyDescent="0.2">
      <c r="J813" s="436"/>
      <c r="K813" s="436"/>
      <c r="L813" s="436"/>
      <c r="M813" s="436"/>
    </row>
    <row r="814" spans="10:13" x14ac:dyDescent="0.2">
      <c r="J814" s="436"/>
      <c r="K814" s="436"/>
      <c r="L814" s="436"/>
      <c r="M814" s="436"/>
    </row>
    <row r="815" spans="10:13" x14ac:dyDescent="0.2">
      <c r="J815" s="436"/>
      <c r="K815" s="436"/>
      <c r="L815" s="436"/>
      <c r="M815" s="436"/>
    </row>
    <row r="816" spans="10:13" x14ac:dyDescent="0.2">
      <c r="J816" s="436"/>
      <c r="K816" s="436"/>
      <c r="L816" s="436"/>
      <c r="M816" s="436"/>
    </row>
    <row r="817" spans="10:13" x14ac:dyDescent="0.2">
      <c r="J817" s="436"/>
      <c r="K817" s="436"/>
      <c r="L817" s="436"/>
      <c r="M817" s="436"/>
    </row>
    <row r="818" spans="10:13" x14ac:dyDescent="0.2">
      <c r="J818" s="436"/>
      <c r="K818" s="436"/>
      <c r="L818" s="436"/>
      <c r="M818" s="436"/>
    </row>
    <row r="819" spans="10:13" x14ac:dyDescent="0.2">
      <c r="J819" s="436"/>
      <c r="K819" s="436"/>
      <c r="L819" s="436"/>
      <c r="M819" s="436"/>
    </row>
    <row r="820" spans="10:13" x14ac:dyDescent="0.2">
      <c r="J820" s="436"/>
      <c r="K820" s="436"/>
      <c r="L820" s="436"/>
      <c r="M820" s="436"/>
    </row>
    <row r="821" spans="10:13" x14ac:dyDescent="0.2">
      <c r="J821" s="436"/>
      <c r="K821" s="436"/>
      <c r="L821" s="436"/>
      <c r="M821" s="436"/>
    </row>
    <row r="822" spans="10:13" x14ac:dyDescent="0.2">
      <c r="J822" s="436"/>
      <c r="K822" s="436"/>
      <c r="L822" s="436"/>
      <c r="M822" s="436"/>
    </row>
    <row r="823" spans="10:13" x14ac:dyDescent="0.2">
      <c r="J823" s="436"/>
      <c r="K823" s="436"/>
      <c r="L823" s="436"/>
      <c r="M823" s="436"/>
    </row>
    <row r="824" spans="10:13" x14ac:dyDescent="0.2">
      <c r="J824" s="436"/>
      <c r="K824" s="436"/>
      <c r="L824" s="436"/>
      <c r="M824" s="436"/>
    </row>
    <row r="825" spans="10:13" x14ac:dyDescent="0.2">
      <c r="J825" s="436"/>
      <c r="K825" s="436"/>
      <c r="L825" s="436"/>
      <c r="M825" s="436"/>
    </row>
    <row r="826" spans="10:13" x14ac:dyDescent="0.2">
      <c r="J826" s="436"/>
      <c r="K826" s="436"/>
      <c r="L826" s="436"/>
      <c r="M826" s="436"/>
    </row>
    <row r="827" spans="10:13" x14ac:dyDescent="0.2">
      <c r="J827" s="436"/>
      <c r="K827" s="436"/>
      <c r="L827" s="436"/>
      <c r="M827" s="436"/>
    </row>
    <row r="828" spans="10:13" x14ac:dyDescent="0.2">
      <c r="J828" s="436"/>
      <c r="K828" s="436"/>
      <c r="L828" s="436"/>
      <c r="M828" s="436"/>
    </row>
    <row r="829" spans="10:13" x14ac:dyDescent="0.2">
      <c r="J829" s="436"/>
      <c r="K829" s="436"/>
      <c r="L829" s="436"/>
      <c r="M829" s="436"/>
    </row>
    <row r="830" spans="10:13" x14ac:dyDescent="0.2">
      <c r="J830" s="436"/>
      <c r="K830" s="436"/>
      <c r="L830" s="436"/>
      <c r="M830" s="436"/>
    </row>
    <row r="831" spans="10:13" x14ac:dyDescent="0.2">
      <c r="J831" s="436"/>
      <c r="K831" s="436"/>
      <c r="L831" s="436"/>
      <c r="M831" s="436"/>
    </row>
    <row r="832" spans="10:13" x14ac:dyDescent="0.2">
      <c r="J832" s="436"/>
      <c r="K832" s="436"/>
      <c r="L832" s="436"/>
      <c r="M832" s="436"/>
    </row>
    <row r="833" spans="10:13" x14ac:dyDescent="0.2">
      <c r="J833" s="436"/>
      <c r="K833" s="436"/>
      <c r="L833" s="436"/>
      <c r="M833" s="436"/>
    </row>
    <row r="834" spans="10:13" x14ac:dyDescent="0.2">
      <c r="J834" s="436"/>
      <c r="K834" s="436"/>
      <c r="L834" s="436"/>
      <c r="M834" s="436"/>
    </row>
    <row r="835" spans="10:13" x14ac:dyDescent="0.2">
      <c r="J835" s="436"/>
      <c r="K835" s="436"/>
      <c r="L835" s="436"/>
      <c r="M835" s="436"/>
    </row>
    <row r="836" spans="10:13" x14ac:dyDescent="0.2">
      <c r="J836" s="436"/>
      <c r="K836" s="436"/>
      <c r="L836" s="436"/>
      <c r="M836" s="436"/>
    </row>
    <row r="837" spans="10:13" x14ac:dyDescent="0.2">
      <c r="J837" s="436"/>
      <c r="K837" s="436"/>
      <c r="L837" s="436"/>
      <c r="M837" s="436"/>
    </row>
    <row r="838" spans="10:13" x14ac:dyDescent="0.2">
      <c r="J838" s="436"/>
      <c r="K838" s="436"/>
      <c r="L838" s="436"/>
      <c r="M838" s="436"/>
    </row>
    <row r="839" spans="10:13" x14ac:dyDescent="0.2">
      <c r="J839" s="436"/>
      <c r="K839" s="436"/>
      <c r="L839" s="436"/>
      <c r="M839" s="436"/>
    </row>
    <row r="840" spans="10:13" x14ac:dyDescent="0.2">
      <c r="J840" s="436"/>
      <c r="K840" s="436"/>
      <c r="L840" s="436"/>
      <c r="M840" s="436"/>
    </row>
    <row r="841" spans="10:13" x14ac:dyDescent="0.2">
      <c r="J841" s="436"/>
      <c r="K841" s="436"/>
      <c r="L841" s="436"/>
      <c r="M841" s="436"/>
    </row>
    <row r="842" spans="10:13" x14ac:dyDescent="0.2">
      <c r="J842" s="436"/>
      <c r="K842" s="436"/>
      <c r="L842" s="436"/>
      <c r="M842" s="436"/>
    </row>
    <row r="843" spans="10:13" x14ac:dyDescent="0.2">
      <c r="J843" s="436"/>
      <c r="K843" s="436"/>
      <c r="L843" s="436"/>
      <c r="M843" s="436"/>
    </row>
    <row r="844" spans="10:13" x14ac:dyDescent="0.2">
      <c r="J844" s="436"/>
      <c r="K844" s="436"/>
      <c r="L844" s="436"/>
      <c r="M844" s="436"/>
    </row>
    <row r="845" spans="10:13" x14ac:dyDescent="0.2">
      <c r="J845" s="436"/>
      <c r="K845" s="436"/>
      <c r="L845" s="436"/>
      <c r="M845" s="436"/>
    </row>
    <row r="846" spans="10:13" x14ac:dyDescent="0.2">
      <c r="J846" s="436"/>
      <c r="K846" s="436"/>
      <c r="L846" s="436"/>
      <c r="M846" s="436"/>
    </row>
    <row r="847" spans="10:13" x14ac:dyDescent="0.2">
      <c r="J847" s="436"/>
      <c r="K847" s="436"/>
      <c r="L847" s="436"/>
      <c r="M847" s="436"/>
    </row>
    <row r="848" spans="10:13" x14ac:dyDescent="0.2">
      <c r="J848" s="436"/>
      <c r="K848" s="436"/>
      <c r="L848" s="436"/>
      <c r="M848" s="436"/>
    </row>
    <row r="849" spans="10:13" x14ac:dyDescent="0.2">
      <c r="J849" s="436"/>
      <c r="K849" s="436"/>
      <c r="L849" s="436"/>
      <c r="M849" s="436"/>
    </row>
    <row r="850" spans="10:13" x14ac:dyDescent="0.2">
      <c r="J850" s="436"/>
      <c r="K850" s="436"/>
      <c r="L850" s="436"/>
      <c r="M850" s="436"/>
    </row>
    <row r="851" spans="10:13" x14ac:dyDescent="0.2">
      <c r="J851" s="436"/>
      <c r="K851" s="436"/>
      <c r="L851" s="436"/>
      <c r="M851" s="436"/>
    </row>
    <row r="852" spans="10:13" x14ac:dyDescent="0.2">
      <c r="J852" s="436"/>
      <c r="K852" s="436"/>
      <c r="L852" s="436"/>
      <c r="M852" s="436"/>
    </row>
    <row r="853" spans="10:13" x14ac:dyDescent="0.2">
      <c r="J853" s="436"/>
      <c r="K853" s="436"/>
      <c r="L853" s="436"/>
      <c r="M853" s="436"/>
    </row>
    <row r="854" spans="10:13" x14ac:dyDescent="0.2">
      <c r="J854" s="436"/>
      <c r="K854" s="436"/>
      <c r="L854" s="436"/>
      <c r="M854" s="436"/>
    </row>
    <row r="855" spans="10:13" x14ac:dyDescent="0.2">
      <c r="J855" s="436"/>
      <c r="K855" s="436"/>
      <c r="L855" s="436"/>
      <c r="M855" s="436"/>
    </row>
    <row r="856" spans="10:13" x14ac:dyDescent="0.2">
      <c r="J856" s="436"/>
      <c r="K856" s="436"/>
      <c r="L856" s="436"/>
      <c r="M856" s="436"/>
    </row>
    <row r="857" spans="10:13" x14ac:dyDescent="0.2">
      <c r="J857" s="436"/>
      <c r="K857" s="436"/>
      <c r="L857" s="436"/>
      <c r="M857" s="436"/>
    </row>
    <row r="858" spans="10:13" x14ac:dyDescent="0.2">
      <c r="J858" s="436"/>
      <c r="K858" s="436"/>
      <c r="L858" s="436"/>
      <c r="M858" s="436"/>
    </row>
    <row r="859" spans="10:13" x14ac:dyDescent="0.2">
      <c r="J859" s="436"/>
      <c r="K859" s="436"/>
      <c r="L859" s="436"/>
      <c r="M859" s="436"/>
    </row>
    <row r="860" spans="10:13" x14ac:dyDescent="0.2">
      <c r="J860" s="436"/>
      <c r="K860" s="436"/>
      <c r="L860" s="436"/>
      <c r="M860" s="436"/>
    </row>
    <row r="861" spans="10:13" x14ac:dyDescent="0.2">
      <c r="J861" s="436"/>
      <c r="K861" s="436"/>
      <c r="L861" s="436"/>
      <c r="M861" s="436"/>
    </row>
    <row r="862" spans="10:13" x14ac:dyDescent="0.2">
      <c r="J862" s="436"/>
      <c r="K862" s="436"/>
      <c r="L862" s="436"/>
      <c r="M862" s="436"/>
    </row>
    <row r="863" spans="10:13" x14ac:dyDescent="0.2">
      <c r="J863" s="436"/>
      <c r="K863" s="436"/>
      <c r="L863" s="436"/>
      <c r="M863" s="436"/>
    </row>
    <row r="864" spans="10:13" x14ac:dyDescent="0.2">
      <c r="J864" s="436"/>
      <c r="K864" s="436"/>
      <c r="L864" s="436"/>
      <c r="M864" s="436"/>
    </row>
    <row r="865" spans="10:13" x14ac:dyDescent="0.2">
      <c r="J865" s="436"/>
      <c r="K865" s="436"/>
      <c r="L865" s="436"/>
      <c r="M865" s="436"/>
    </row>
    <row r="866" spans="10:13" x14ac:dyDescent="0.2">
      <c r="J866" s="436"/>
      <c r="K866" s="436"/>
      <c r="L866" s="436"/>
      <c r="M866" s="436"/>
    </row>
    <row r="867" spans="10:13" x14ac:dyDescent="0.2">
      <c r="J867" s="436"/>
      <c r="K867" s="436"/>
      <c r="L867" s="436"/>
      <c r="M867" s="436"/>
    </row>
    <row r="868" spans="10:13" x14ac:dyDescent="0.2">
      <c r="J868" s="436"/>
      <c r="K868" s="436"/>
      <c r="L868" s="436"/>
      <c r="M868" s="436"/>
    </row>
    <row r="869" spans="10:13" x14ac:dyDescent="0.2">
      <c r="J869" s="436"/>
      <c r="K869" s="436"/>
      <c r="L869" s="436"/>
      <c r="M869" s="436"/>
    </row>
    <row r="870" spans="10:13" x14ac:dyDescent="0.2">
      <c r="J870" s="436"/>
      <c r="K870" s="436"/>
      <c r="L870" s="436"/>
      <c r="M870" s="436"/>
    </row>
    <row r="871" spans="10:13" x14ac:dyDescent="0.2">
      <c r="J871" s="436"/>
      <c r="K871" s="436"/>
      <c r="L871" s="436"/>
      <c r="M871" s="436"/>
    </row>
    <row r="872" spans="10:13" x14ac:dyDescent="0.2">
      <c r="J872" s="436"/>
      <c r="K872" s="436"/>
      <c r="L872" s="436"/>
      <c r="M872" s="436"/>
    </row>
    <row r="873" spans="10:13" x14ac:dyDescent="0.2">
      <c r="J873" s="436"/>
      <c r="K873" s="436"/>
      <c r="L873" s="436"/>
      <c r="M873" s="436"/>
    </row>
    <row r="874" spans="10:13" x14ac:dyDescent="0.2">
      <c r="J874" s="436"/>
      <c r="K874" s="436"/>
      <c r="L874" s="436"/>
      <c r="M874" s="436"/>
    </row>
    <row r="875" spans="10:13" x14ac:dyDescent="0.2">
      <c r="J875" s="436"/>
      <c r="K875" s="436"/>
      <c r="L875" s="436"/>
      <c r="M875" s="436"/>
    </row>
    <row r="876" spans="10:13" x14ac:dyDescent="0.2">
      <c r="J876" s="436"/>
      <c r="K876" s="436"/>
      <c r="L876" s="436"/>
      <c r="M876" s="436"/>
    </row>
    <row r="877" spans="10:13" x14ac:dyDescent="0.2">
      <c r="J877" s="436"/>
      <c r="K877" s="436"/>
      <c r="L877" s="436"/>
      <c r="M877" s="436"/>
    </row>
    <row r="878" spans="10:13" x14ac:dyDescent="0.2">
      <c r="J878" s="436"/>
      <c r="K878" s="436"/>
      <c r="L878" s="436"/>
      <c r="M878" s="436"/>
    </row>
    <row r="879" spans="10:13" x14ac:dyDescent="0.2">
      <c r="J879" s="436"/>
      <c r="K879" s="436"/>
      <c r="L879" s="436"/>
      <c r="M879" s="436"/>
    </row>
    <row r="880" spans="10:13" x14ac:dyDescent="0.2">
      <c r="J880" s="436"/>
      <c r="K880" s="436"/>
      <c r="L880" s="436"/>
      <c r="M880" s="436"/>
    </row>
    <row r="881" spans="10:13" x14ac:dyDescent="0.2">
      <c r="J881" s="436"/>
      <c r="K881" s="436"/>
      <c r="L881" s="436"/>
      <c r="M881" s="436"/>
    </row>
    <row r="882" spans="10:13" x14ac:dyDescent="0.2">
      <c r="J882" s="436"/>
      <c r="K882" s="436"/>
      <c r="L882" s="436"/>
      <c r="M882" s="436"/>
    </row>
    <row r="883" spans="10:13" x14ac:dyDescent="0.2">
      <c r="J883" s="436"/>
      <c r="K883" s="436"/>
      <c r="L883" s="436"/>
      <c r="M883" s="436"/>
    </row>
    <row r="884" spans="10:13" x14ac:dyDescent="0.2">
      <c r="J884" s="436"/>
      <c r="K884" s="436"/>
      <c r="L884" s="436"/>
      <c r="M884" s="436"/>
    </row>
    <row r="885" spans="10:13" x14ac:dyDescent="0.2">
      <c r="J885" s="436"/>
      <c r="K885" s="436"/>
      <c r="L885" s="436"/>
      <c r="M885" s="436"/>
    </row>
    <row r="886" spans="10:13" x14ac:dyDescent="0.2">
      <c r="J886" s="436"/>
      <c r="K886" s="436"/>
      <c r="L886" s="436"/>
      <c r="M886" s="436"/>
    </row>
    <row r="887" spans="10:13" x14ac:dyDescent="0.2">
      <c r="J887" s="436"/>
      <c r="K887" s="436"/>
      <c r="L887" s="436"/>
      <c r="M887" s="436"/>
    </row>
    <row r="888" spans="10:13" x14ac:dyDescent="0.2">
      <c r="J888" s="436"/>
      <c r="K888" s="436"/>
      <c r="L888" s="436"/>
      <c r="M888" s="436"/>
    </row>
    <row r="889" spans="10:13" x14ac:dyDescent="0.2">
      <c r="J889" s="436"/>
      <c r="K889" s="436"/>
      <c r="L889" s="436"/>
      <c r="M889" s="436"/>
    </row>
    <row r="890" spans="10:13" x14ac:dyDescent="0.2">
      <c r="J890" s="436"/>
      <c r="K890" s="436"/>
      <c r="L890" s="436"/>
      <c r="M890" s="436"/>
    </row>
    <row r="891" spans="10:13" x14ac:dyDescent="0.2">
      <c r="J891" s="436"/>
      <c r="K891" s="436"/>
      <c r="L891" s="436"/>
      <c r="M891" s="436"/>
    </row>
    <row r="892" spans="10:13" x14ac:dyDescent="0.2">
      <c r="J892" s="436"/>
      <c r="K892" s="436"/>
      <c r="L892" s="436"/>
      <c r="M892" s="436"/>
    </row>
    <row r="893" spans="10:13" x14ac:dyDescent="0.2">
      <c r="J893" s="436"/>
      <c r="K893" s="436"/>
      <c r="L893" s="436"/>
      <c r="M893" s="436"/>
    </row>
    <row r="894" spans="10:13" x14ac:dyDescent="0.2">
      <c r="J894" s="436"/>
      <c r="K894" s="436"/>
      <c r="L894" s="436"/>
      <c r="M894" s="436"/>
    </row>
    <row r="895" spans="10:13" x14ac:dyDescent="0.2">
      <c r="J895" s="436"/>
      <c r="K895" s="436"/>
      <c r="L895" s="436"/>
      <c r="M895" s="436"/>
    </row>
    <row r="896" spans="10:13" x14ac:dyDescent="0.2">
      <c r="J896" s="436"/>
      <c r="K896" s="436"/>
      <c r="L896" s="436"/>
      <c r="M896" s="436"/>
    </row>
    <row r="897" spans="10:13" x14ac:dyDescent="0.2">
      <c r="J897" s="436"/>
      <c r="K897" s="436"/>
      <c r="L897" s="436"/>
      <c r="M897" s="436"/>
    </row>
    <row r="898" spans="10:13" x14ac:dyDescent="0.2">
      <c r="J898" s="436"/>
      <c r="K898" s="436"/>
      <c r="L898" s="436"/>
      <c r="M898" s="436"/>
    </row>
    <row r="899" spans="10:13" x14ac:dyDescent="0.2">
      <c r="J899" s="436"/>
      <c r="K899" s="436"/>
      <c r="L899" s="436"/>
      <c r="M899" s="436"/>
    </row>
    <row r="900" spans="10:13" x14ac:dyDescent="0.2">
      <c r="J900" s="436"/>
      <c r="K900" s="436"/>
      <c r="L900" s="436"/>
      <c r="M900" s="436"/>
    </row>
    <row r="901" spans="10:13" x14ac:dyDescent="0.2">
      <c r="J901" s="436"/>
      <c r="K901" s="436"/>
      <c r="L901" s="436"/>
      <c r="M901" s="436"/>
    </row>
    <row r="902" spans="10:13" x14ac:dyDescent="0.2">
      <c r="J902" s="436"/>
      <c r="K902" s="436"/>
      <c r="L902" s="436"/>
      <c r="M902" s="436"/>
    </row>
    <row r="903" spans="10:13" x14ac:dyDescent="0.2">
      <c r="J903" s="436"/>
      <c r="K903" s="436"/>
      <c r="L903" s="436"/>
      <c r="M903" s="436"/>
    </row>
    <row r="904" spans="10:13" x14ac:dyDescent="0.2">
      <c r="J904" s="436"/>
      <c r="K904" s="436"/>
      <c r="L904" s="436"/>
      <c r="M904" s="436"/>
    </row>
    <row r="905" spans="10:13" x14ac:dyDescent="0.2">
      <c r="J905" s="436"/>
      <c r="K905" s="436"/>
      <c r="L905" s="436"/>
      <c r="M905" s="436"/>
    </row>
    <row r="906" spans="10:13" x14ac:dyDescent="0.2">
      <c r="J906" s="436"/>
      <c r="K906" s="436"/>
      <c r="L906" s="436"/>
      <c r="M906" s="436"/>
    </row>
    <row r="907" spans="10:13" x14ac:dyDescent="0.2">
      <c r="J907" s="436"/>
      <c r="K907" s="436"/>
      <c r="L907" s="436"/>
      <c r="M907" s="436"/>
    </row>
    <row r="908" spans="10:13" x14ac:dyDescent="0.2">
      <c r="J908" s="436"/>
      <c r="K908" s="436"/>
      <c r="L908" s="436"/>
      <c r="M908" s="436"/>
    </row>
    <row r="909" spans="10:13" x14ac:dyDescent="0.2">
      <c r="J909" s="436"/>
      <c r="K909" s="436"/>
      <c r="L909" s="436"/>
      <c r="M909" s="436"/>
    </row>
    <row r="910" spans="10:13" x14ac:dyDescent="0.2">
      <c r="J910" s="436"/>
      <c r="K910" s="436"/>
      <c r="L910" s="436"/>
      <c r="M910" s="436"/>
    </row>
    <row r="911" spans="10:13" x14ac:dyDescent="0.2">
      <c r="J911" s="436"/>
      <c r="K911" s="436"/>
      <c r="L911" s="436"/>
      <c r="M911" s="436"/>
    </row>
    <row r="912" spans="10:13" x14ac:dyDescent="0.2">
      <c r="J912" s="436"/>
      <c r="K912" s="436"/>
      <c r="L912" s="436"/>
      <c r="M912" s="436"/>
    </row>
    <row r="913" spans="10:13" x14ac:dyDescent="0.2">
      <c r="J913" s="436"/>
      <c r="K913" s="436"/>
      <c r="L913" s="436"/>
      <c r="M913" s="436"/>
    </row>
    <row r="914" spans="10:13" x14ac:dyDescent="0.2">
      <c r="J914" s="436"/>
      <c r="K914" s="436"/>
      <c r="L914" s="436"/>
      <c r="M914" s="436"/>
    </row>
    <row r="915" spans="10:13" x14ac:dyDescent="0.2">
      <c r="J915" s="436"/>
      <c r="K915" s="436"/>
      <c r="L915" s="436"/>
      <c r="M915" s="436"/>
    </row>
    <row r="916" spans="10:13" x14ac:dyDescent="0.2">
      <c r="J916" s="436"/>
      <c r="K916" s="436"/>
      <c r="L916" s="436"/>
      <c r="M916" s="436"/>
    </row>
    <row r="917" spans="10:13" x14ac:dyDescent="0.2">
      <c r="J917" s="436"/>
      <c r="K917" s="436"/>
      <c r="L917" s="436"/>
      <c r="M917" s="436"/>
    </row>
    <row r="918" spans="10:13" x14ac:dyDescent="0.2">
      <c r="J918" s="436"/>
      <c r="K918" s="436"/>
      <c r="L918" s="436"/>
      <c r="M918" s="436"/>
    </row>
    <row r="919" spans="10:13" x14ac:dyDescent="0.2">
      <c r="J919" s="436"/>
      <c r="K919" s="436"/>
      <c r="L919" s="436"/>
      <c r="M919" s="436"/>
    </row>
    <row r="920" spans="10:13" x14ac:dyDescent="0.2">
      <c r="J920" s="436"/>
      <c r="K920" s="436"/>
      <c r="L920" s="436"/>
      <c r="M920" s="436"/>
    </row>
    <row r="921" spans="10:13" x14ac:dyDescent="0.2">
      <c r="J921" s="436"/>
      <c r="K921" s="436"/>
      <c r="L921" s="436"/>
      <c r="M921" s="436"/>
    </row>
    <row r="922" spans="10:13" x14ac:dyDescent="0.2">
      <c r="J922" s="436"/>
      <c r="K922" s="436"/>
      <c r="L922" s="436"/>
      <c r="M922" s="436"/>
    </row>
    <row r="923" spans="10:13" x14ac:dyDescent="0.2">
      <c r="J923" s="436"/>
      <c r="K923" s="436"/>
      <c r="L923" s="436"/>
      <c r="M923" s="436"/>
    </row>
    <row r="924" spans="10:13" x14ac:dyDescent="0.2">
      <c r="J924" s="436"/>
      <c r="K924" s="436"/>
      <c r="L924" s="436"/>
      <c r="M924" s="436"/>
    </row>
    <row r="925" spans="10:13" x14ac:dyDescent="0.2">
      <c r="J925" s="436"/>
      <c r="K925" s="436"/>
      <c r="L925" s="436"/>
      <c r="M925" s="436"/>
    </row>
    <row r="926" spans="10:13" x14ac:dyDescent="0.2">
      <c r="J926" s="436"/>
      <c r="K926" s="436"/>
      <c r="L926" s="436"/>
      <c r="M926" s="436"/>
    </row>
    <row r="927" spans="10:13" x14ac:dyDescent="0.2">
      <c r="J927" s="436"/>
      <c r="K927" s="436"/>
      <c r="L927" s="436"/>
      <c r="M927" s="436"/>
    </row>
    <row r="928" spans="10:13" x14ac:dyDescent="0.2">
      <c r="J928" s="436"/>
      <c r="K928" s="436"/>
      <c r="L928" s="436"/>
      <c r="M928" s="436"/>
    </row>
    <row r="929" spans="10:13" x14ac:dyDescent="0.2">
      <c r="J929" s="436"/>
      <c r="K929" s="436"/>
      <c r="L929" s="436"/>
      <c r="M929" s="436"/>
    </row>
    <row r="930" spans="10:13" x14ac:dyDescent="0.2">
      <c r="J930" s="436"/>
      <c r="K930" s="436"/>
      <c r="L930" s="436"/>
      <c r="M930" s="436"/>
    </row>
    <row r="931" spans="10:13" x14ac:dyDescent="0.2">
      <c r="J931" s="436"/>
      <c r="K931" s="436"/>
      <c r="L931" s="436"/>
      <c r="M931" s="436"/>
    </row>
    <row r="932" spans="10:13" x14ac:dyDescent="0.2">
      <c r="J932" s="436"/>
      <c r="K932" s="436"/>
      <c r="L932" s="436"/>
      <c r="M932" s="436"/>
    </row>
    <row r="933" spans="10:13" x14ac:dyDescent="0.2">
      <c r="J933" s="436"/>
      <c r="K933" s="436"/>
      <c r="L933" s="436"/>
      <c r="M933" s="436"/>
    </row>
    <row r="934" spans="10:13" x14ac:dyDescent="0.2">
      <c r="J934" s="436"/>
      <c r="K934" s="436"/>
      <c r="L934" s="436"/>
      <c r="M934" s="436"/>
    </row>
    <row r="935" spans="10:13" x14ac:dyDescent="0.2">
      <c r="J935" s="436"/>
      <c r="K935" s="436"/>
      <c r="L935" s="436"/>
      <c r="M935" s="436"/>
    </row>
    <row r="936" spans="10:13" x14ac:dyDescent="0.2">
      <c r="J936" s="436"/>
      <c r="K936" s="436"/>
      <c r="L936" s="436"/>
      <c r="M936" s="436"/>
    </row>
    <row r="937" spans="10:13" x14ac:dyDescent="0.2">
      <c r="J937" s="436"/>
      <c r="K937" s="436"/>
      <c r="L937" s="436"/>
      <c r="M937" s="436"/>
    </row>
    <row r="938" spans="10:13" x14ac:dyDescent="0.2">
      <c r="J938" s="436"/>
      <c r="K938" s="436"/>
      <c r="L938" s="436"/>
      <c r="M938" s="436"/>
    </row>
    <row r="939" spans="10:13" x14ac:dyDescent="0.2">
      <c r="J939" s="436"/>
      <c r="K939" s="436"/>
      <c r="L939" s="436"/>
      <c r="M939" s="436"/>
    </row>
    <row r="940" spans="10:13" x14ac:dyDescent="0.2">
      <c r="J940" s="436"/>
      <c r="K940" s="436"/>
      <c r="L940" s="436"/>
      <c r="M940" s="436"/>
    </row>
    <row r="941" spans="10:13" x14ac:dyDescent="0.2">
      <c r="J941" s="436"/>
      <c r="K941" s="436"/>
      <c r="L941" s="436"/>
      <c r="M941" s="436"/>
    </row>
    <row r="942" spans="10:13" x14ac:dyDescent="0.2">
      <c r="J942" s="436"/>
      <c r="K942" s="436"/>
      <c r="L942" s="436"/>
      <c r="M942" s="436"/>
    </row>
    <row r="943" spans="10:13" x14ac:dyDescent="0.2">
      <c r="J943" s="436"/>
      <c r="K943" s="436"/>
      <c r="L943" s="436"/>
      <c r="M943" s="436"/>
    </row>
    <row r="944" spans="10:13" x14ac:dyDescent="0.2">
      <c r="J944" s="436"/>
      <c r="K944" s="436"/>
      <c r="L944" s="436"/>
      <c r="M944" s="436"/>
    </row>
    <row r="945" spans="10:13" x14ac:dyDescent="0.2">
      <c r="J945" s="436"/>
      <c r="K945" s="436"/>
      <c r="L945" s="436"/>
      <c r="M945" s="436"/>
    </row>
    <row r="946" spans="10:13" x14ac:dyDescent="0.2">
      <c r="J946" s="436"/>
      <c r="K946" s="436"/>
      <c r="L946" s="436"/>
      <c r="M946" s="436"/>
    </row>
    <row r="947" spans="10:13" x14ac:dyDescent="0.2">
      <c r="J947" s="436"/>
      <c r="K947" s="436"/>
      <c r="L947" s="436"/>
      <c r="M947" s="436"/>
    </row>
    <row r="948" spans="10:13" x14ac:dyDescent="0.2">
      <c r="J948" s="436"/>
      <c r="K948" s="436"/>
      <c r="L948" s="436"/>
      <c r="M948" s="436"/>
    </row>
    <row r="949" spans="10:13" x14ac:dyDescent="0.2">
      <c r="J949" s="436"/>
      <c r="K949" s="436"/>
      <c r="L949" s="436"/>
      <c r="M949" s="436"/>
    </row>
    <row r="950" spans="10:13" x14ac:dyDescent="0.2">
      <c r="J950" s="436"/>
      <c r="K950" s="436"/>
      <c r="L950" s="436"/>
      <c r="M950" s="436"/>
    </row>
    <row r="951" spans="10:13" x14ac:dyDescent="0.2">
      <c r="J951" s="436"/>
      <c r="K951" s="436"/>
      <c r="L951" s="436"/>
      <c r="M951" s="436"/>
    </row>
    <row r="952" spans="10:13" x14ac:dyDescent="0.2">
      <c r="J952" s="436"/>
      <c r="K952" s="436"/>
      <c r="L952" s="436"/>
      <c r="M952" s="436"/>
    </row>
    <row r="953" spans="10:13" x14ac:dyDescent="0.2">
      <c r="J953" s="436"/>
      <c r="K953" s="436"/>
      <c r="L953" s="436"/>
      <c r="M953" s="436"/>
    </row>
    <row r="954" spans="10:13" x14ac:dyDescent="0.2">
      <c r="J954" s="436"/>
      <c r="K954" s="436"/>
      <c r="L954" s="436"/>
      <c r="M954" s="436"/>
    </row>
    <row r="955" spans="10:13" x14ac:dyDescent="0.2">
      <c r="J955" s="436"/>
      <c r="K955" s="436"/>
      <c r="L955" s="436"/>
      <c r="M955" s="436"/>
    </row>
    <row r="956" spans="10:13" x14ac:dyDescent="0.2">
      <c r="J956" s="436"/>
      <c r="K956" s="436"/>
      <c r="L956" s="436"/>
      <c r="M956" s="436"/>
    </row>
    <row r="957" spans="10:13" x14ac:dyDescent="0.2">
      <c r="J957" s="436"/>
      <c r="K957" s="436"/>
      <c r="L957" s="436"/>
      <c r="M957" s="436"/>
    </row>
    <row r="958" spans="10:13" x14ac:dyDescent="0.2">
      <c r="J958" s="436"/>
      <c r="K958" s="436"/>
      <c r="L958" s="436"/>
      <c r="M958" s="436"/>
    </row>
    <row r="959" spans="10:13" x14ac:dyDescent="0.2">
      <c r="J959" s="436"/>
      <c r="K959" s="436"/>
      <c r="L959" s="436"/>
      <c r="M959" s="436"/>
    </row>
    <row r="960" spans="10:13" x14ac:dyDescent="0.2">
      <c r="J960" s="436"/>
      <c r="K960" s="436"/>
      <c r="L960" s="436"/>
      <c r="M960" s="436"/>
    </row>
    <row r="961" spans="10:13" x14ac:dyDescent="0.2">
      <c r="J961" s="436"/>
      <c r="K961" s="436"/>
      <c r="L961" s="436"/>
      <c r="M961" s="436"/>
    </row>
    <row r="962" spans="10:13" x14ac:dyDescent="0.2">
      <c r="J962" s="436"/>
      <c r="K962" s="436"/>
      <c r="L962" s="436"/>
      <c r="M962" s="436"/>
    </row>
    <row r="963" spans="10:13" x14ac:dyDescent="0.2">
      <c r="J963" s="436"/>
      <c r="K963" s="436"/>
      <c r="L963" s="436"/>
      <c r="M963" s="436"/>
    </row>
    <row r="964" spans="10:13" x14ac:dyDescent="0.2">
      <c r="J964" s="436"/>
      <c r="K964" s="436"/>
      <c r="L964" s="436"/>
      <c r="M964" s="436"/>
    </row>
    <row r="965" spans="10:13" x14ac:dyDescent="0.2">
      <c r="J965" s="436"/>
      <c r="K965" s="436"/>
      <c r="L965" s="436"/>
      <c r="M965" s="436"/>
    </row>
    <row r="966" spans="10:13" x14ac:dyDescent="0.2">
      <c r="J966" s="436"/>
      <c r="K966" s="436"/>
      <c r="L966" s="436"/>
      <c r="M966" s="436"/>
    </row>
    <row r="967" spans="10:13" x14ac:dyDescent="0.2">
      <c r="J967" s="436"/>
      <c r="K967" s="436"/>
      <c r="L967" s="436"/>
      <c r="M967" s="436"/>
    </row>
    <row r="968" spans="10:13" x14ac:dyDescent="0.2">
      <c r="J968" s="436"/>
      <c r="K968" s="436"/>
      <c r="L968" s="436"/>
      <c r="M968" s="436"/>
    </row>
    <row r="969" spans="10:13" x14ac:dyDescent="0.2">
      <c r="J969" s="436"/>
      <c r="K969" s="436"/>
      <c r="L969" s="436"/>
      <c r="M969" s="436"/>
    </row>
    <row r="970" spans="10:13" x14ac:dyDescent="0.2">
      <c r="J970" s="436"/>
      <c r="K970" s="436"/>
      <c r="L970" s="436"/>
      <c r="M970" s="436"/>
    </row>
    <row r="971" spans="10:13" x14ac:dyDescent="0.2">
      <c r="J971" s="436"/>
      <c r="K971" s="436"/>
      <c r="L971" s="436"/>
      <c r="M971" s="436"/>
    </row>
    <row r="972" spans="10:13" x14ac:dyDescent="0.2">
      <c r="J972" s="436"/>
      <c r="K972" s="436"/>
      <c r="L972" s="436"/>
      <c r="M972" s="436"/>
    </row>
    <row r="973" spans="10:13" x14ac:dyDescent="0.2">
      <c r="J973" s="436"/>
      <c r="K973" s="436"/>
      <c r="L973" s="436"/>
      <c r="M973" s="436"/>
    </row>
    <row r="974" spans="10:13" x14ac:dyDescent="0.2">
      <c r="J974" s="436"/>
      <c r="K974" s="436"/>
      <c r="L974" s="436"/>
      <c r="M974" s="436"/>
    </row>
    <row r="975" spans="10:13" x14ac:dyDescent="0.2">
      <c r="J975" s="436"/>
      <c r="K975" s="436"/>
      <c r="L975" s="436"/>
      <c r="M975" s="436"/>
    </row>
    <row r="976" spans="10:13" x14ac:dyDescent="0.2">
      <c r="J976" s="436"/>
      <c r="K976" s="436"/>
      <c r="L976" s="436"/>
      <c r="M976" s="436"/>
    </row>
    <row r="977" spans="10:13" x14ac:dyDescent="0.2">
      <c r="J977" s="436"/>
      <c r="K977" s="436"/>
      <c r="L977" s="436"/>
      <c r="M977" s="436"/>
    </row>
    <row r="978" spans="10:13" x14ac:dyDescent="0.2">
      <c r="J978" s="436"/>
      <c r="K978" s="436"/>
      <c r="L978" s="436"/>
      <c r="M978" s="436"/>
    </row>
    <row r="979" spans="10:13" x14ac:dyDescent="0.2">
      <c r="J979" s="436"/>
      <c r="K979" s="436"/>
      <c r="L979" s="436"/>
      <c r="M979" s="436"/>
    </row>
    <row r="980" spans="10:13" x14ac:dyDescent="0.2">
      <c r="J980" s="436"/>
      <c r="K980" s="436"/>
      <c r="L980" s="436"/>
      <c r="M980" s="436"/>
    </row>
    <row r="981" spans="10:13" x14ac:dyDescent="0.2">
      <c r="J981" s="436"/>
      <c r="K981" s="436"/>
      <c r="L981" s="436"/>
      <c r="M981" s="436"/>
    </row>
    <row r="982" spans="10:13" x14ac:dyDescent="0.2">
      <c r="J982" s="436"/>
      <c r="K982" s="436"/>
      <c r="L982" s="436"/>
      <c r="M982" s="436"/>
    </row>
    <row r="983" spans="10:13" x14ac:dyDescent="0.2">
      <c r="J983" s="436"/>
      <c r="K983" s="436"/>
      <c r="L983" s="436"/>
      <c r="M983" s="436"/>
    </row>
    <row r="984" spans="10:13" x14ac:dyDescent="0.2">
      <c r="J984" s="436"/>
      <c r="K984" s="436"/>
      <c r="L984" s="436"/>
      <c r="M984" s="436"/>
    </row>
    <row r="985" spans="10:13" x14ac:dyDescent="0.2">
      <c r="J985" s="436"/>
      <c r="K985" s="436"/>
      <c r="L985" s="436"/>
      <c r="M985" s="436"/>
    </row>
    <row r="986" spans="10:13" x14ac:dyDescent="0.2">
      <c r="J986" s="436"/>
      <c r="K986" s="436"/>
      <c r="L986" s="436"/>
      <c r="M986" s="436"/>
    </row>
    <row r="987" spans="10:13" x14ac:dyDescent="0.2">
      <c r="J987" s="436"/>
      <c r="K987" s="436"/>
      <c r="L987" s="436"/>
      <c r="M987" s="436"/>
    </row>
    <row r="988" spans="10:13" x14ac:dyDescent="0.2">
      <c r="J988" s="436"/>
      <c r="K988" s="436"/>
      <c r="L988" s="436"/>
      <c r="M988" s="436"/>
    </row>
    <row r="989" spans="10:13" x14ac:dyDescent="0.2">
      <c r="J989" s="436"/>
      <c r="K989" s="436"/>
      <c r="L989" s="436"/>
      <c r="M989" s="436"/>
    </row>
    <row r="990" spans="10:13" x14ac:dyDescent="0.2">
      <c r="J990" s="436"/>
      <c r="K990" s="436"/>
      <c r="L990" s="436"/>
      <c r="M990" s="436"/>
    </row>
    <row r="991" spans="10:13" x14ac:dyDescent="0.2">
      <c r="J991" s="436"/>
      <c r="K991" s="436"/>
      <c r="L991" s="436"/>
      <c r="M991" s="436"/>
    </row>
    <row r="992" spans="10:13" x14ac:dyDescent="0.2">
      <c r="J992" s="436"/>
      <c r="K992" s="436"/>
      <c r="L992" s="436"/>
      <c r="M992" s="436"/>
    </row>
    <row r="993" spans="10:13" x14ac:dyDescent="0.2">
      <c r="J993" s="436"/>
      <c r="K993" s="436"/>
      <c r="L993" s="436"/>
      <c r="M993" s="436"/>
    </row>
    <row r="994" spans="10:13" x14ac:dyDescent="0.2">
      <c r="J994" s="436"/>
      <c r="K994" s="436"/>
      <c r="L994" s="436"/>
      <c r="M994" s="436"/>
    </row>
    <row r="995" spans="10:13" x14ac:dyDescent="0.2">
      <c r="J995" s="436"/>
      <c r="K995" s="436"/>
      <c r="L995" s="436"/>
      <c r="M995" s="436"/>
    </row>
    <row r="996" spans="10:13" x14ac:dyDescent="0.2">
      <c r="J996" s="436"/>
      <c r="K996" s="436"/>
      <c r="L996" s="436"/>
      <c r="M996" s="436"/>
    </row>
    <row r="997" spans="10:13" x14ac:dyDescent="0.2">
      <c r="J997" s="436"/>
      <c r="K997" s="436"/>
      <c r="L997" s="436"/>
      <c r="M997" s="436"/>
    </row>
    <row r="998" spans="10:13" x14ac:dyDescent="0.2">
      <c r="J998" s="436"/>
      <c r="K998" s="436"/>
      <c r="L998" s="436"/>
      <c r="M998" s="436"/>
    </row>
    <row r="999" spans="10:13" x14ac:dyDescent="0.2">
      <c r="J999" s="436"/>
      <c r="K999" s="436"/>
      <c r="L999" s="436"/>
      <c r="M999" s="436"/>
    </row>
    <row r="1000" spans="10:13" x14ac:dyDescent="0.2">
      <c r="J1000" s="436"/>
      <c r="K1000" s="436"/>
      <c r="L1000" s="436"/>
      <c r="M1000" s="436"/>
    </row>
    <row r="1001" spans="10:13" x14ac:dyDescent="0.2">
      <c r="J1001" s="436"/>
      <c r="K1001" s="436"/>
      <c r="L1001" s="436"/>
      <c r="M1001" s="436"/>
    </row>
    <row r="1002" spans="10:13" x14ac:dyDescent="0.2">
      <c r="J1002" s="436"/>
      <c r="K1002" s="436"/>
      <c r="L1002" s="436"/>
      <c r="M1002" s="436"/>
    </row>
    <row r="1003" spans="10:13" x14ac:dyDescent="0.2">
      <c r="J1003" s="436"/>
      <c r="K1003" s="436"/>
      <c r="L1003" s="436"/>
      <c r="M1003" s="436"/>
    </row>
    <row r="1004" spans="10:13" x14ac:dyDescent="0.2">
      <c r="J1004" s="436"/>
      <c r="K1004" s="436"/>
      <c r="L1004" s="436"/>
      <c r="M1004" s="436"/>
    </row>
    <row r="1005" spans="10:13" x14ac:dyDescent="0.2">
      <c r="J1005" s="436"/>
      <c r="K1005" s="436"/>
      <c r="L1005" s="436"/>
      <c r="M1005" s="436"/>
    </row>
    <row r="1006" spans="10:13" x14ac:dyDescent="0.2">
      <c r="J1006" s="436"/>
      <c r="K1006" s="436"/>
      <c r="L1006" s="436"/>
      <c r="M1006" s="436"/>
    </row>
    <row r="1007" spans="10:13" x14ac:dyDescent="0.2">
      <c r="J1007" s="436"/>
      <c r="K1007" s="436"/>
      <c r="L1007" s="436"/>
      <c r="M1007" s="436"/>
    </row>
    <row r="1008" spans="10:13" x14ac:dyDescent="0.2">
      <c r="J1008" s="436"/>
      <c r="K1008" s="436"/>
      <c r="L1008" s="436"/>
      <c r="M1008" s="436"/>
    </row>
    <row r="1009" spans="10:13" x14ac:dyDescent="0.2">
      <c r="J1009" s="436"/>
      <c r="K1009" s="436"/>
      <c r="L1009" s="436"/>
      <c r="M1009" s="436"/>
    </row>
    <row r="1010" spans="10:13" x14ac:dyDescent="0.2">
      <c r="J1010" s="436"/>
      <c r="K1010" s="436"/>
      <c r="L1010" s="436"/>
      <c r="M1010" s="436"/>
    </row>
    <row r="1011" spans="10:13" x14ac:dyDescent="0.2">
      <c r="J1011" s="436"/>
      <c r="K1011" s="436"/>
      <c r="L1011" s="436"/>
      <c r="M1011" s="436"/>
    </row>
    <row r="1012" spans="10:13" x14ac:dyDescent="0.2">
      <c r="J1012" s="436"/>
      <c r="K1012" s="436"/>
      <c r="L1012" s="436"/>
      <c r="M1012" s="436"/>
    </row>
    <row r="1013" spans="10:13" x14ac:dyDescent="0.2">
      <c r="J1013" s="436"/>
      <c r="K1013" s="436"/>
      <c r="L1013" s="436"/>
      <c r="M1013" s="436"/>
    </row>
    <row r="1014" spans="10:13" x14ac:dyDescent="0.2">
      <c r="J1014" s="436"/>
      <c r="K1014" s="436"/>
      <c r="L1014" s="436"/>
      <c r="M1014" s="436"/>
    </row>
    <row r="1015" spans="10:13" x14ac:dyDescent="0.2">
      <c r="J1015" s="436"/>
      <c r="K1015" s="436"/>
      <c r="L1015" s="436"/>
      <c r="M1015" s="436"/>
    </row>
    <row r="1016" spans="10:13" x14ac:dyDescent="0.2">
      <c r="J1016" s="436"/>
      <c r="K1016" s="436"/>
      <c r="L1016" s="436"/>
      <c r="M1016" s="436"/>
    </row>
    <row r="1017" spans="10:13" x14ac:dyDescent="0.2">
      <c r="J1017" s="436"/>
      <c r="K1017" s="436"/>
      <c r="L1017" s="436"/>
      <c r="M1017" s="436"/>
    </row>
    <row r="1018" spans="10:13" x14ac:dyDescent="0.2">
      <c r="J1018" s="436"/>
      <c r="K1018" s="436"/>
      <c r="L1018" s="436"/>
      <c r="M1018" s="436"/>
    </row>
    <row r="1019" spans="10:13" x14ac:dyDescent="0.2">
      <c r="J1019" s="436"/>
      <c r="K1019" s="436"/>
      <c r="L1019" s="436"/>
      <c r="M1019" s="436"/>
    </row>
    <row r="1020" spans="10:13" x14ac:dyDescent="0.2">
      <c r="J1020" s="436"/>
      <c r="K1020" s="436"/>
      <c r="L1020" s="436"/>
      <c r="M1020" s="436"/>
    </row>
    <row r="1021" spans="10:13" x14ac:dyDescent="0.2">
      <c r="J1021" s="436"/>
      <c r="K1021" s="436"/>
      <c r="L1021" s="436"/>
      <c r="M1021" s="436"/>
    </row>
    <row r="1022" spans="10:13" x14ac:dyDescent="0.2">
      <c r="J1022" s="436"/>
      <c r="K1022" s="436"/>
      <c r="L1022" s="436"/>
      <c r="M1022" s="436"/>
    </row>
    <row r="1023" spans="10:13" x14ac:dyDescent="0.2">
      <c r="J1023" s="436"/>
      <c r="K1023" s="436"/>
      <c r="L1023" s="436"/>
      <c r="M1023" s="436"/>
    </row>
    <row r="1024" spans="10:13" x14ac:dyDescent="0.2">
      <c r="J1024" s="436"/>
      <c r="K1024" s="436"/>
      <c r="L1024" s="436"/>
      <c r="M1024" s="436"/>
    </row>
    <row r="1025" spans="10:13" x14ac:dyDescent="0.2">
      <c r="J1025" s="436"/>
      <c r="K1025" s="436"/>
      <c r="L1025" s="436"/>
      <c r="M1025" s="436"/>
    </row>
    <row r="1026" spans="10:13" x14ac:dyDescent="0.2">
      <c r="J1026" s="436"/>
      <c r="K1026" s="436"/>
      <c r="L1026" s="436"/>
      <c r="M1026" s="436"/>
    </row>
    <row r="1027" spans="10:13" x14ac:dyDescent="0.2">
      <c r="J1027" s="436"/>
      <c r="K1027" s="436"/>
      <c r="L1027" s="436"/>
      <c r="M1027" s="436"/>
    </row>
    <row r="1028" spans="10:13" x14ac:dyDescent="0.2">
      <c r="J1028" s="436"/>
      <c r="K1028" s="436"/>
      <c r="L1028" s="436"/>
      <c r="M1028" s="436"/>
    </row>
    <row r="1029" spans="10:13" x14ac:dyDescent="0.2">
      <c r="J1029" s="436"/>
      <c r="K1029" s="436"/>
      <c r="L1029" s="436"/>
      <c r="M1029" s="436"/>
    </row>
    <row r="1030" spans="10:13" x14ac:dyDescent="0.2">
      <c r="J1030" s="436"/>
      <c r="K1030" s="436"/>
      <c r="L1030" s="436"/>
      <c r="M1030" s="436"/>
    </row>
    <row r="1031" spans="10:13" x14ac:dyDescent="0.2">
      <c r="J1031" s="436"/>
      <c r="K1031" s="436"/>
      <c r="L1031" s="436"/>
      <c r="M1031" s="436"/>
    </row>
    <row r="1032" spans="10:13" x14ac:dyDescent="0.2">
      <c r="J1032" s="436"/>
      <c r="K1032" s="436"/>
      <c r="L1032" s="436"/>
      <c r="M1032" s="436"/>
    </row>
    <row r="1033" spans="10:13" x14ac:dyDescent="0.2">
      <c r="J1033" s="436"/>
      <c r="K1033" s="436"/>
      <c r="L1033" s="436"/>
      <c r="M1033" s="436"/>
    </row>
    <row r="1034" spans="10:13" x14ac:dyDescent="0.2">
      <c r="J1034" s="436"/>
      <c r="K1034" s="436"/>
      <c r="L1034" s="436"/>
      <c r="M1034" s="436"/>
    </row>
    <row r="1035" spans="10:13" x14ac:dyDescent="0.2">
      <c r="J1035" s="436"/>
      <c r="K1035" s="436"/>
      <c r="L1035" s="436"/>
      <c r="M1035" s="436"/>
    </row>
    <row r="1036" spans="10:13" x14ac:dyDescent="0.2">
      <c r="J1036" s="436"/>
      <c r="K1036" s="436"/>
      <c r="L1036" s="436"/>
      <c r="M1036" s="436"/>
    </row>
    <row r="1037" spans="10:13" x14ac:dyDescent="0.2">
      <c r="J1037" s="436"/>
      <c r="K1037" s="436"/>
      <c r="L1037" s="436"/>
      <c r="M1037" s="436"/>
    </row>
    <row r="1038" spans="10:13" x14ac:dyDescent="0.2">
      <c r="J1038" s="436"/>
      <c r="K1038" s="436"/>
      <c r="L1038" s="436"/>
      <c r="M1038" s="436"/>
    </row>
    <row r="1039" spans="10:13" x14ac:dyDescent="0.2">
      <c r="J1039" s="436"/>
      <c r="K1039" s="436"/>
      <c r="L1039" s="436"/>
      <c r="M1039" s="436"/>
    </row>
    <row r="1040" spans="10:13" x14ac:dyDescent="0.2">
      <c r="J1040" s="436"/>
      <c r="K1040" s="436"/>
      <c r="L1040" s="436"/>
      <c r="M1040" s="436"/>
    </row>
    <row r="1041" spans="10:13" x14ac:dyDescent="0.2">
      <c r="J1041" s="436"/>
      <c r="K1041" s="436"/>
      <c r="L1041" s="436"/>
      <c r="M1041" s="436"/>
    </row>
    <row r="1042" spans="10:13" x14ac:dyDescent="0.2">
      <c r="J1042" s="436"/>
      <c r="K1042" s="436"/>
      <c r="L1042" s="436"/>
      <c r="M1042" s="436"/>
    </row>
    <row r="1043" spans="10:13" x14ac:dyDescent="0.2">
      <c r="J1043" s="436"/>
      <c r="K1043" s="436"/>
      <c r="L1043" s="436"/>
      <c r="M1043" s="436"/>
    </row>
    <row r="1044" spans="10:13" x14ac:dyDescent="0.2">
      <c r="J1044" s="436"/>
      <c r="K1044" s="436"/>
      <c r="L1044" s="436"/>
      <c r="M1044" s="436"/>
    </row>
    <row r="1045" spans="10:13" x14ac:dyDescent="0.2">
      <c r="J1045" s="436"/>
      <c r="K1045" s="436"/>
      <c r="L1045" s="436"/>
      <c r="M1045" s="436"/>
    </row>
    <row r="1046" spans="10:13" x14ac:dyDescent="0.2">
      <c r="J1046" s="436"/>
      <c r="K1046" s="436"/>
      <c r="L1046" s="436"/>
      <c r="M1046" s="436"/>
    </row>
    <row r="1047" spans="10:13" x14ac:dyDescent="0.2">
      <c r="J1047" s="436"/>
      <c r="K1047" s="436"/>
      <c r="L1047" s="436"/>
      <c r="M1047" s="436"/>
    </row>
    <row r="1048" spans="10:13" x14ac:dyDescent="0.2">
      <c r="J1048" s="436"/>
      <c r="K1048" s="436"/>
      <c r="L1048" s="436"/>
      <c r="M1048" s="436"/>
    </row>
    <row r="1049" spans="10:13" x14ac:dyDescent="0.2">
      <c r="J1049" s="436"/>
      <c r="K1049" s="436"/>
      <c r="L1049" s="436"/>
      <c r="M1049" s="436"/>
    </row>
    <row r="1050" spans="10:13" x14ac:dyDescent="0.2">
      <c r="J1050" s="436"/>
      <c r="K1050" s="436"/>
      <c r="L1050" s="436"/>
      <c r="M1050" s="436"/>
    </row>
    <row r="1051" spans="10:13" x14ac:dyDescent="0.2">
      <c r="J1051" s="436"/>
      <c r="K1051" s="436"/>
      <c r="L1051" s="436"/>
      <c r="M1051" s="436"/>
    </row>
    <row r="1052" spans="10:13" x14ac:dyDescent="0.2">
      <c r="J1052" s="436"/>
      <c r="K1052" s="436"/>
      <c r="L1052" s="436"/>
      <c r="M1052" s="436"/>
    </row>
    <row r="1053" spans="10:13" x14ac:dyDescent="0.2">
      <c r="J1053" s="436"/>
      <c r="K1053" s="436"/>
      <c r="L1053" s="436"/>
      <c r="M1053" s="436"/>
    </row>
    <row r="1054" spans="10:13" x14ac:dyDescent="0.2">
      <c r="J1054" s="436"/>
      <c r="K1054" s="436"/>
      <c r="L1054" s="436"/>
      <c r="M1054" s="436"/>
    </row>
    <row r="1055" spans="10:13" x14ac:dyDescent="0.2">
      <c r="J1055" s="436"/>
      <c r="K1055" s="436"/>
      <c r="L1055" s="436"/>
      <c r="M1055" s="436"/>
    </row>
    <row r="1056" spans="10:13" x14ac:dyDescent="0.2">
      <c r="J1056" s="436"/>
      <c r="K1056" s="436"/>
      <c r="L1056" s="436"/>
      <c r="M1056" s="436"/>
    </row>
    <row r="1057" spans="10:13" x14ac:dyDescent="0.2">
      <c r="J1057" s="436"/>
      <c r="K1057" s="436"/>
      <c r="L1057" s="436"/>
      <c r="M1057" s="436"/>
    </row>
    <row r="1058" spans="10:13" x14ac:dyDescent="0.2">
      <c r="J1058" s="436"/>
      <c r="K1058" s="436"/>
      <c r="L1058" s="436"/>
      <c r="M1058" s="436"/>
    </row>
    <row r="1059" spans="10:13" x14ac:dyDescent="0.2">
      <c r="J1059" s="436"/>
      <c r="K1059" s="436"/>
      <c r="L1059" s="436"/>
      <c r="M1059" s="436"/>
    </row>
    <row r="1060" spans="10:13" x14ac:dyDescent="0.2">
      <c r="J1060" s="436"/>
      <c r="K1060" s="436"/>
      <c r="L1060" s="436"/>
      <c r="M1060" s="436"/>
    </row>
    <row r="1061" spans="10:13" x14ac:dyDescent="0.2">
      <c r="J1061" s="436"/>
      <c r="K1061" s="436"/>
      <c r="L1061" s="436"/>
      <c r="M1061" s="436"/>
    </row>
    <row r="1062" spans="10:13" x14ac:dyDescent="0.2">
      <c r="J1062" s="436"/>
      <c r="K1062" s="436"/>
      <c r="L1062" s="436"/>
      <c r="M1062" s="436"/>
    </row>
    <row r="1063" spans="10:13" x14ac:dyDescent="0.2">
      <c r="J1063" s="436"/>
      <c r="K1063" s="436"/>
      <c r="L1063" s="436"/>
      <c r="M1063" s="436"/>
    </row>
    <row r="1064" spans="10:13" x14ac:dyDescent="0.2">
      <c r="J1064" s="436"/>
      <c r="K1064" s="436"/>
      <c r="L1064" s="436"/>
      <c r="M1064" s="436"/>
    </row>
    <row r="1065" spans="10:13" x14ac:dyDescent="0.2">
      <c r="J1065" s="436"/>
      <c r="K1065" s="436"/>
      <c r="L1065" s="436"/>
      <c r="M1065" s="436"/>
    </row>
    <row r="1066" spans="10:13" x14ac:dyDescent="0.2">
      <c r="J1066" s="436"/>
      <c r="K1066" s="436"/>
      <c r="L1066" s="436"/>
      <c r="M1066" s="436"/>
    </row>
    <row r="1067" spans="10:13" x14ac:dyDescent="0.2">
      <c r="J1067" s="436"/>
      <c r="K1067" s="436"/>
      <c r="L1067" s="436"/>
      <c r="M1067" s="436"/>
    </row>
    <row r="1068" spans="10:13" x14ac:dyDescent="0.2">
      <c r="J1068" s="436"/>
      <c r="K1068" s="436"/>
      <c r="L1068" s="436"/>
      <c r="M1068" s="436"/>
    </row>
    <row r="1069" spans="10:13" x14ac:dyDescent="0.2">
      <c r="J1069" s="436"/>
      <c r="K1069" s="436"/>
      <c r="L1069" s="436"/>
      <c r="M1069" s="436"/>
    </row>
    <row r="1070" spans="10:13" x14ac:dyDescent="0.2">
      <c r="J1070" s="436"/>
      <c r="K1070" s="436"/>
      <c r="L1070" s="436"/>
      <c r="M1070" s="436"/>
    </row>
    <row r="1071" spans="10:13" x14ac:dyDescent="0.2">
      <c r="J1071" s="436"/>
      <c r="K1071" s="436"/>
      <c r="L1071" s="436"/>
      <c r="M1071" s="436"/>
    </row>
    <row r="1072" spans="10:13" x14ac:dyDescent="0.2">
      <c r="J1072" s="436"/>
      <c r="K1072" s="436"/>
      <c r="L1072" s="436"/>
      <c r="M1072" s="436"/>
    </row>
    <row r="1073" spans="10:13" x14ac:dyDescent="0.2">
      <c r="J1073" s="436"/>
      <c r="K1073" s="436"/>
      <c r="L1073" s="436"/>
      <c r="M1073" s="436"/>
    </row>
    <row r="1074" spans="10:13" x14ac:dyDescent="0.2">
      <c r="J1074" s="436"/>
      <c r="K1074" s="436"/>
      <c r="L1074" s="436"/>
      <c r="M1074" s="436"/>
    </row>
    <row r="1075" spans="10:13" x14ac:dyDescent="0.2">
      <c r="J1075" s="436"/>
      <c r="K1075" s="436"/>
      <c r="L1075" s="436"/>
      <c r="M1075" s="436"/>
    </row>
    <row r="1076" spans="10:13" x14ac:dyDescent="0.2">
      <c r="J1076" s="436"/>
      <c r="K1076" s="436"/>
      <c r="L1076" s="436"/>
      <c r="M1076" s="436"/>
    </row>
    <row r="1077" spans="10:13" x14ac:dyDescent="0.2">
      <c r="J1077" s="436"/>
      <c r="K1077" s="436"/>
      <c r="L1077" s="436"/>
      <c r="M1077" s="436"/>
    </row>
    <row r="1078" spans="10:13" x14ac:dyDescent="0.2">
      <c r="J1078" s="436"/>
      <c r="K1078" s="436"/>
      <c r="L1078" s="436"/>
      <c r="M1078" s="436"/>
    </row>
    <row r="1079" spans="10:13" x14ac:dyDescent="0.2">
      <c r="J1079" s="436"/>
      <c r="K1079" s="436"/>
      <c r="L1079" s="436"/>
      <c r="M1079" s="436"/>
    </row>
    <row r="1080" spans="10:13" x14ac:dyDescent="0.2">
      <c r="J1080" s="436"/>
      <c r="K1080" s="436"/>
      <c r="L1080" s="436"/>
      <c r="M1080" s="436"/>
    </row>
    <row r="1081" spans="10:13" x14ac:dyDescent="0.2">
      <c r="J1081" s="436"/>
      <c r="K1081" s="436"/>
      <c r="L1081" s="436"/>
      <c r="M1081" s="436"/>
    </row>
    <row r="1082" spans="10:13" x14ac:dyDescent="0.2">
      <c r="J1082" s="436"/>
      <c r="K1082" s="436"/>
      <c r="L1082" s="436"/>
      <c r="M1082" s="436"/>
    </row>
    <row r="1083" spans="10:13" x14ac:dyDescent="0.2">
      <c r="J1083" s="436"/>
      <c r="K1083" s="436"/>
      <c r="L1083" s="436"/>
      <c r="M1083" s="436"/>
    </row>
    <row r="1084" spans="10:13" x14ac:dyDescent="0.2">
      <c r="J1084" s="436"/>
      <c r="K1084" s="436"/>
      <c r="L1084" s="436"/>
      <c r="M1084" s="436"/>
    </row>
    <row r="1085" spans="10:13" x14ac:dyDescent="0.2">
      <c r="J1085" s="436"/>
      <c r="K1085" s="436"/>
      <c r="L1085" s="436"/>
      <c r="M1085" s="436"/>
    </row>
    <row r="1086" spans="10:13" x14ac:dyDescent="0.2">
      <c r="J1086" s="436"/>
      <c r="K1086" s="436"/>
      <c r="L1086" s="436"/>
      <c r="M1086" s="436"/>
    </row>
    <row r="1087" spans="10:13" x14ac:dyDescent="0.2">
      <c r="J1087" s="436"/>
      <c r="K1087" s="436"/>
      <c r="L1087" s="436"/>
      <c r="M1087" s="436"/>
    </row>
    <row r="1088" spans="10:13" x14ac:dyDescent="0.2">
      <c r="J1088" s="436"/>
      <c r="K1088" s="436"/>
      <c r="L1088" s="436"/>
      <c r="M1088" s="436"/>
    </row>
    <row r="1089" spans="10:13" x14ac:dyDescent="0.2">
      <c r="J1089" s="436"/>
      <c r="K1089" s="436"/>
      <c r="L1089" s="436"/>
      <c r="M1089" s="436"/>
    </row>
    <row r="1090" spans="10:13" x14ac:dyDescent="0.2">
      <c r="J1090" s="436"/>
      <c r="K1090" s="436"/>
      <c r="L1090" s="436"/>
      <c r="M1090" s="436"/>
    </row>
    <row r="1091" spans="10:13" x14ac:dyDescent="0.2">
      <c r="J1091" s="436"/>
      <c r="K1091" s="436"/>
      <c r="L1091" s="436"/>
      <c r="M1091" s="436"/>
    </row>
    <row r="1092" spans="10:13" x14ac:dyDescent="0.2">
      <c r="J1092" s="436"/>
      <c r="K1092" s="436"/>
      <c r="L1092" s="436"/>
      <c r="M1092" s="436"/>
    </row>
    <row r="1093" spans="10:13" x14ac:dyDescent="0.2">
      <c r="J1093" s="436"/>
      <c r="K1093" s="436"/>
      <c r="L1093" s="436"/>
      <c r="M1093" s="436"/>
    </row>
    <row r="1094" spans="10:13" x14ac:dyDescent="0.2">
      <c r="J1094" s="436"/>
      <c r="K1094" s="436"/>
      <c r="L1094" s="436"/>
      <c r="M1094" s="436"/>
    </row>
    <row r="1095" spans="10:13" x14ac:dyDescent="0.2">
      <c r="J1095" s="436"/>
      <c r="K1095" s="436"/>
      <c r="L1095" s="436"/>
      <c r="M1095" s="436"/>
    </row>
    <row r="1096" spans="10:13" x14ac:dyDescent="0.2">
      <c r="J1096" s="436"/>
      <c r="K1096" s="436"/>
      <c r="L1096" s="436"/>
      <c r="M1096" s="436"/>
    </row>
    <row r="1097" spans="10:13" x14ac:dyDescent="0.2">
      <c r="J1097" s="436"/>
      <c r="K1097" s="436"/>
      <c r="L1097" s="436"/>
      <c r="M1097" s="436"/>
    </row>
    <row r="1098" spans="10:13" x14ac:dyDescent="0.2">
      <c r="J1098" s="436"/>
      <c r="K1098" s="436"/>
      <c r="L1098" s="436"/>
      <c r="M1098" s="436"/>
    </row>
    <row r="1099" spans="10:13" x14ac:dyDescent="0.2">
      <c r="J1099" s="436"/>
      <c r="K1099" s="436"/>
      <c r="L1099" s="436"/>
      <c r="M1099" s="436"/>
    </row>
    <row r="1100" spans="10:13" x14ac:dyDescent="0.2">
      <c r="J1100" s="436"/>
      <c r="K1100" s="436"/>
      <c r="L1100" s="436"/>
      <c r="M1100" s="436"/>
    </row>
    <row r="1101" spans="10:13" x14ac:dyDescent="0.2">
      <c r="J1101" s="436"/>
      <c r="K1101" s="436"/>
      <c r="L1101" s="436"/>
      <c r="M1101" s="436"/>
    </row>
    <row r="1102" spans="10:13" x14ac:dyDescent="0.2">
      <c r="J1102" s="436"/>
      <c r="K1102" s="436"/>
      <c r="L1102" s="436"/>
      <c r="M1102" s="436"/>
    </row>
    <row r="1103" spans="10:13" x14ac:dyDescent="0.2">
      <c r="J1103" s="436"/>
      <c r="K1103" s="436"/>
      <c r="L1103" s="436"/>
      <c r="M1103" s="436"/>
    </row>
    <row r="1104" spans="10:13" x14ac:dyDescent="0.2">
      <c r="J1104" s="436"/>
      <c r="K1104" s="436"/>
      <c r="L1104" s="436"/>
      <c r="M1104" s="436"/>
    </row>
    <row r="1105" spans="10:13" x14ac:dyDescent="0.2">
      <c r="J1105" s="436"/>
      <c r="K1105" s="436"/>
      <c r="L1105" s="436"/>
      <c r="M1105" s="436"/>
    </row>
    <row r="1106" spans="10:13" x14ac:dyDescent="0.2">
      <c r="J1106" s="436"/>
      <c r="K1106" s="436"/>
      <c r="L1106" s="436"/>
      <c r="M1106" s="436"/>
    </row>
    <row r="1107" spans="10:13" x14ac:dyDescent="0.2">
      <c r="J1107" s="436"/>
      <c r="K1107" s="436"/>
      <c r="L1107" s="436"/>
      <c r="M1107" s="436"/>
    </row>
    <row r="1108" spans="10:13" x14ac:dyDescent="0.2">
      <c r="J1108" s="436"/>
      <c r="K1108" s="436"/>
      <c r="L1108" s="436"/>
      <c r="M1108" s="436"/>
    </row>
    <row r="1109" spans="10:13" x14ac:dyDescent="0.2">
      <c r="J1109" s="436"/>
      <c r="K1109" s="436"/>
      <c r="L1109" s="436"/>
      <c r="M1109" s="436"/>
    </row>
    <row r="1110" spans="10:13" x14ac:dyDescent="0.2">
      <c r="J1110" s="436"/>
      <c r="K1110" s="436"/>
      <c r="L1110" s="436"/>
      <c r="M1110" s="436"/>
    </row>
    <row r="1111" spans="10:13" x14ac:dyDescent="0.2">
      <c r="J1111" s="436"/>
      <c r="K1111" s="436"/>
      <c r="L1111" s="436"/>
      <c r="M1111" s="436"/>
    </row>
    <row r="1112" spans="10:13" x14ac:dyDescent="0.2">
      <c r="J1112" s="436"/>
      <c r="K1112" s="436"/>
      <c r="L1112" s="436"/>
      <c r="M1112" s="436"/>
    </row>
    <row r="1113" spans="10:13" x14ac:dyDescent="0.2">
      <c r="J1113" s="436"/>
      <c r="K1113" s="436"/>
      <c r="L1113" s="436"/>
      <c r="M1113" s="436"/>
    </row>
    <row r="1114" spans="10:13" x14ac:dyDescent="0.2">
      <c r="J1114" s="436"/>
      <c r="K1114" s="436"/>
      <c r="L1114" s="436"/>
      <c r="M1114" s="436"/>
    </row>
    <row r="1115" spans="10:13" x14ac:dyDescent="0.2">
      <c r="J1115" s="436"/>
      <c r="K1115" s="436"/>
      <c r="L1115" s="436"/>
      <c r="M1115" s="436"/>
    </row>
    <row r="1116" spans="10:13" x14ac:dyDescent="0.2">
      <c r="J1116" s="436"/>
      <c r="K1116" s="436"/>
      <c r="L1116" s="436"/>
      <c r="M1116" s="436"/>
    </row>
    <row r="1117" spans="10:13" x14ac:dyDescent="0.2">
      <c r="J1117" s="436"/>
      <c r="K1117" s="436"/>
      <c r="L1117" s="436"/>
      <c r="M1117" s="436"/>
    </row>
    <row r="1118" spans="10:13" x14ac:dyDescent="0.2">
      <c r="J1118" s="436"/>
      <c r="K1118" s="436"/>
      <c r="L1118" s="436"/>
      <c r="M1118" s="436"/>
    </row>
    <row r="1119" spans="10:13" x14ac:dyDescent="0.2">
      <c r="J1119" s="436"/>
      <c r="K1119" s="436"/>
      <c r="L1119" s="436"/>
      <c r="M1119" s="436"/>
    </row>
    <row r="1120" spans="10:13" x14ac:dyDescent="0.2">
      <c r="J1120" s="436"/>
      <c r="K1120" s="436"/>
      <c r="L1120" s="436"/>
      <c r="M1120" s="436"/>
    </row>
    <row r="1121" spans="10:13" x14ac:dyDescent="0.2">
      <c r="J1121" s="436"/>
      <c r="K1121" s="436"/>
      <c r="L1121" s="436"/>
      <c r="M1121" s="436"/>
    </row>
    <row r="1122" spans="10:13" x14ac:dyDescent="0.2">
      <c r="J1122" s="436"/>
      <c r="K1122" s="436"/>
      <c r="L1122" s="436"/>
      <c r="M1122" s="436"/>
    </row>
    <row r="1123" spans="10:13" x14ac:dyDescent="0.2">
      <c r="J1123" s="436"/>
      <c r="K1123" s="436"/>
      <c r="L1123" s="436"/>
      <c r="M1123" s="436"/>
    </row>
    <row r="1124" spans="10:13" x14ac:dyDescent="0.2">
      <c r="J1124" s="436"/>
      <c r="K1124" s="436"/>
      <c r="L1124" s="436"/>
      <c r="M1124" s="436"/>
    </row>
    <row r="1125" spans="10:13" x14ac:dyDescent="0.2">
      <c r="J1125" s="436"/>
      <c r="K1125" s="436"/>
      <c r="L1125" s="436"/>
      <c r="M1125" s="436"/>
    </row>
    <row r="1126" spans="10:13" x14ac:dyDescent="0.2">
      <c r="J1126" s="436"/>
      <c r="K1126" s="436"/>
      <c r="L1126" s="436"/>
      <c r="M1126" s="436"/>
    </row>
    <row r="1127" spans="10:13" x14ac:dyDescent="0.2">
      <c r="J1127" s="436"/>
      <c r="K1127" s="436"/>
      <c r="L1127" s="436"/>
      <c r="M1127" s="436"/>
    </row>
    <row r="1128" spans="10:13" x14ac:dyDescent="0.2">
      <c r="J1128" s="436"/>
      <c r="K1128" s="436"/>
      <c r="L1128" s="436"/>
      <c r="M1128" s="436"/>
    </row>
    <row r="1129" spans="10:13" x14ac:dyDescent="0.2">
      <c r="J1129" s="436"/>
      <c r="K1129" s="436"/>
      <c r="L1129" s="436"/>
      <c r="M1129" s="436"/>
    </row>
    <row r="1130" spans="10:13" x14ac:dyDescent="0.2">
      <c r="J1130" s="436"/>
      <c r="K1130" s="436"/>
      <c r="L1130" s="436"/>
      <c r="M1130" s="436"/>
    </row>
    <row r="1131" spans="10:13" x14ac:dyDescent="0.2">
      <c r="J1131" s="436"/>
      <c r="K1131" s="436"/>
      <c r="L1131" s="436"/>
      <c r="M1131" s="436"/>
    </row>
    <row r="1132" spans="10:13" x14ac:dyDescent="0.2">
      <c r="J1132" s="436"/>
      <c r="K1132" s="436"/>
      <c r="L1132" s="436"/>
      <c r="M1132" s="436"/>
    </row>
    <row r="1133" spans="10:13" x14ac:dyDescent="0.2">
      <c r="J1133" s="436"/>
      <c r="K1133" s="436"/>
      <c r="L1133" s="436"/>
      <c r="M1133" s="436"/>
    </row>
    <row r="1134" spans="10:13" x14ac:dyDescent="0.2">
      <c r="J1134" s="436"/>
      <c r="K1134" s="436"/>
      <c r="L1134" s="436"/>
      <c r="M1134" s="436"/>
    </row>
    <row r="1135" spans="10:13" x14ac:dyDescent="0.2">
      <c r="J1135" s="436"/>
      <c r="K1135" s="436"/>
      <c r="L1135" s="436"/>
      <c r="M1135" s="436"/>
    </row>
    <row r="1136" spans="10:13" x14ac:dyDescent="0.2">
      <c r="J1136" s="436"/>
      <c r="K1136" s="436"/>
      <c r="L1136" s="436"/>
      <c r="M1136" s="436"/>
    </row>
    <row r="1137" spans="10:13" x14ac:dyDescent="0.2">
      <c r="J1137" s="436"/>
      <c r="K1137" s="436"/>
      <c r="L1137" s="436"/>
      <c r="M1137" s="436"/>
    </row>
    <row r="1138" spans="10:13" x14ac:dyDescent="0.2">
      <c r="J1138" s="436"/>
      <c r="K1138" s="436"/>
      <c r="L1138" s="436"/>
      <c r="M1138" s="436"/>
    </row>
    <row r="1139" spans="10:13" x14ac:dyDescent="0.2">
      <c r="J1139" s="436"/>
      <c r="K1139" s="436"/>
      <c r="L1139" s="436"/>
      <c r="M1139" s="436"/>
    </row>
    <row r="1140" spans="10:13" x14ac:dyDescent="0.2">
      <c r="J1140" s="436"/>
      <c r="K1140" s="436"/>
      <c r="L1140" s="436"/>
      <c r="M1140" s="436"/>
    </row>
    <row r="1141" spans="10:13" x14ac:dyDescent="0.2">
      <c r="J1141" s="436"/>
      <c r="K1141" s="436"/>
      <c r="L1141" s="436"/>
      <c r="M1141" s="436"/>
    </row>
    <row r="1142" spans="10:13" x14ac:dyDescent="0.2">
      <c r="J1142" s="436"/>
      <c r="K1142" s="436"/>
      <c r="L1142" s="436"/>
      <c r="M1142" s="436"/>
    </row>
    <row r="1143" spans="10:13" x14ac:dyDescent="0.2">
      <c r="J1143" s="436"/>
      <c r="K1143" s="436"/>
      <c r="L1143" s="436"/>
      <c r="M1143" s="436"/>
    </row>
    <row r="1144" spans="10:13" x14ac:dyDescent="0.2">
      <c r="J1144" s="436"/>
      <c r="K1144" s="436"/>
      <c r="L1144" s="436"/>
      <c r="M1144" s="436"/>
    </row>
    <row r="1145" spans="10:13" x14ac:dyDescent="0.2">
      <c r="J1145" s="436"/>
      <c r="K1145" s="436"/>
      <c r="L1145" s="436"/>
      <c r="M1145" s="436"/>
    </row>
    <row r="1146" spans="10:13" x14ac:dyDescent="0.2">
      <c r="J1146" s="436"/>
      <c r="K1146" s="436"/>
      <c r="L1146" s="436"/>
      <c r="M1146" s="436"/>
    </row>
    <row r="1147" spans="10:13" x14ac:dyDescent="0.2">
      <c r="J1147" s="436"/>
      <c r="K1147" s="436"/>
      <c r="L1147" s="436"/>
      <c r="M1147" s="436"/>
    </row>
    <row r="1148" spans="10:13" x14ac:dyDescent="0.2">
      <c r="J1148" s="436"/>
      <c r="K1148" s="436"/>
      <c r="L1148" s="436"/>
      <c r="M1148" s="436"/>
    </row>
    <row r="1149" spans="10:13" x14ac:dyDescent="0.2">
      <c r="J1149" s="436"/>
      <c r="K1149" s="436"/>
      <c r="L1149" s="436"/>
      <c r="M1149" s="436"/>
    </row>
    <row r="1150" spans="10:13" x14ac:dyDescent="0.2">
      <c r="J1150" s="436"/>
      <c r="K1150" s="436"/>
      <c r="L1150" s="436"/>
      <c r="M1150" s="436"/>
    </row>
    <row r="1151" spans="10:13" x14ac:dyDescent="0.2">
      <c r="J1151" s="436"/>
      <c r="K1151" s="436"/>
      <c r="L1151" s="436"/>
      <c r="M1151" s="436"/>
    </row>
    <row r="1152" spans="10:13" x14ac:dyDescent="0.2">
      <c r="J1152" s="436"/>
      <c r="K1152" s="436"/>
      <c r="L1152" s="436"/>
      <c r="M1152" s="436"/>
    </row>
    <row r="1153" spans="10:13" x14ac:dyDescent="0.2">
      <c r="J1153" s="436"/>
      <c r="K1153" s="436"/>
      <c r="L1153" s="436"/>
      <c r="M1153" s="436"/>
    </row>
    <row r="1154" spans="10:13" x14ac:dyDescent="0.2">
      <c r="J1154" s="436"/>
      <c r="K1154" s="436"/>
      <c r="L1154" s="436"/>
      <c r="M1154" s="436"/>
    </row>
    <row r="1155" spans="10:13" x14ac:dyDescent="0.2">
      <c r="J1155" s="436"/>
      <c r="K1155" s="436"/>
      <c r="L1155" s="436"/>
      <c r="M1155" s="436"/>
    </row>
    <row r="1156" spans="10:13" x14ac:dyDescent="0.2">
      <c r="J1156" s="436"/>
      <c r="K1156" s="436"/>
      <c r="L1156" s="436"/>
      <c r="M1156" s="436"/>
    </row>
    <row r="1157" spans="10:13" x14ac:dyDescent="0.2">
      <c r="J1157" s="436"/>
      <c r="K1157" s="436"/>
      <c r="L1157" s="436"/>
      <c r="M1157" s="436"/>
    </row>
    <row r="1158" spans="10:13" x14ac:dyDescent="0.2">
      <c r="J1158" s="436"/>
      <c r="K1158" s="436"/>
      <c r="L1158" s="436"/>
      <c r="M1158" s="436"/>
    </row>
    <row r="1159" spans="10:13" x14ac:dyDescent="0.2">
      <c r="J1159" s="436"/>
      <c r="K1159" s="436"/>
      <c r="L1159" s="436"/>
      <c r="M1159" s="436"/>
    </row>
    <row r="1160" spans="10:13" x14ac:dyDescent="0.2">
      <c r="J1160" s="436"/>
      <c r="K1160" s="436"/>
      <c r="L1160" s="436"/>
      <c r="M1160" s="436"/>
    </row>
    <row r="1161" spans="10:13" x14ac:dyDescent="0.2">
      <c r="J1161" s="436"/>
      <c r="K1161" s="436"/>
      <c r="L1161" s="436"/>
      <c r="M1161" s="436"/>
    </row>
    <row r="1162" spans="10:13" x14ac:dyDescent="0.2">
      <c r="J1162" s="436"/>
      <c r="K1162" s="436"/>
      <c r="L1162" s="436"/>
      <c r="M1162" s="436"/>
    </row>
    <row r="1163" spans="10:13" x14ac:dyDescent="0.2">
      <c r="J1163" s="436"/>
      <c r="K1163" s="436"/>
      <c r="L1163" s="436"/>
      <c r="M1163" s="436"/>
    </row>
    <row r="1164" spans="10:13" x14ac:dyDescent="0.2">
      <c r="J1164" s="436"/>
      <c r="K1164" s="436"/>
      <c r="L1164" s="436"/>
      <c r="M1164" s="436"/>
    </row>
    <row r="1165" spans="10:13" x14ac:dyDescent="0.2">
      <c r="J1165" s="436"/>
      <c r="K1165" s="436"/>
      <c r="L1165" s="436"/>
      <c r="M1165" s="436"/>
    </row>
    <row r="1166" spans="10:13" x14ac:dyDescent="0.2">
      <c r="J1166" s="436"/>
      <c r="K1166" s="436"/>
      <c r="L1166" s="436"/>
      <c r="M1166" s="436"/>
    </row>
    <row r="1167" spans="10:13" x14ac:dyDescent="0.2">
      <c r="J1167" s="436"/>
      <c r="K1167" s="436"/>
      <c r="L1167" s="436"/>
      <c r="M1167" s="436"/>
    </row>
    <row r="1168" spans="10:13" x14ac:dyDescent="0.2">
      <c r="J1168" s="436"/>
      <c r="K1168" s="436"/>
      <c r="L1168" s="436"/>
      <c r="M1168" s="436"/>
    </row>
    <row r="1169" spans="10:13" x14ac:dyDescent="0.2">
      <c r="J1169" s="436"/>
      <c r="K1169" s="436"/>
      <c r="L1169" s="436"/>
      <c r="M1169" s="436"/>
    </row>
    <row r="1170" spans="10:13" x14ac:dyDescent="0.2">
      <c r="J1170" s="436"/>
      <c r="K1170" s="436"/>
      <c r="L1170" s="436"/>
      <c r="M1170" s="436"/>
    </row>
    <row r="1171" spans="10:13" x14ac:dyDescent="0.2">
      <c r="J1171" s="436"/>
      <c r="K1171" s="436"/>
      <c r="L1171" s="436"/>
      <c r="M1171" s="436"/>
    </row>
    <row r="1172" spans="10:13" x14ac:dyDescent="0.2">
      <c r="J1172" s="436"/>
      <c r="K1172" s="436"/>
      <c r="L1172" s="436"/>
      <c r="M1172" s="436"/>
    </row>
    <row r="1173" spans="10:13" x14ac:dyDescent="0.2">
      <c r="J1173" s="436"/>
      <c r="K1173" s="436"/>
      <c r="L1173" s="436"/>
      <c r="M1173" s="436"/>
    </row>
    <row r="1174" spans="10:13" x14ac:dyDescent="0.2">
      <c r="J1174" s="436"/>
      <c r="K1174" s="436"/>
      <c r="L1174" s="436"/>
      <c r="M1174" s="436"/>
    </row>
    <row r="1175" spans="10:13" x14ac:dyDescent="0.2">
      <c r="J1175" s="436"/>
      <c r="K1175" s="436"/>
      <c r="L1175" s="436"/>
      <c r="M1175" s="436"/>
    </row>
    <row r="1176" spans="10:13" x14ac:dyDescent="0.2">
      <c r="J1176" s="436"/>
      <c r="K1176" s="436"/>
      <c r="L1176" s="436"/>
      <c r="M1176" s="436"/>
    </row>
    <row r="1177" spans="10:13" x14ac:dyDescent="0.2">
      <c r="J1177" s="436"/>
      <c r="K1177" s="436"/>
      <c r="L1177" s="436"/>
      <c r="M1177" s="436"/>
    </row>
    <row r="1178" spans="10:13" x14ac:dyDescent="0.2">
      <c r="J1178" s="436"/>
      <c r="K1178" s="436"/>
      <c r="L1178" s="436"/>
      <c r="M1178" s="436"/>
    </row>
    <row r="1179" spans="10:13" x14ac:dyDescent="0.2">
      <c r="J1179" s="436"/>
      <c r="K1179" s="436"/>
      <c r="L1179" s="436"/>
      <c r="M1179" s="436"/>
    </row>
    <row r="1180" spans="10:13" x14ac:dyDescent="0.2">
      <c r="J1180" s="436"/>
      <c r="K1180" s="436"/>
      <c r="L1180" s="436"/>
      <c r="M1180" s="436"/>
    </row>
    <row r="1181" spans="10:13" x14ac:dyDescent="0.2">
      <c r="J1181" s="436"/>
      <c r="K1181" s="436"/>
      <c r="L1181" s="436"/>
      <c r="M1181" s="436"/>
    </row>
    <row r="1182" spans="10:13" x14ac:dyDescent="0.2">
      <c r="J1182" s="436"/>
      <c r="K1182" s="436"/>
      <c r="L1182" s="436"/>
      <c r="M1182" s="436"/>
    </row>
    <row r="1183" spans="10:13" x14ac:dyDescent="0.2">
      <c r="J1183" s="436"/>
      <c r="K1183" s="436"/>
      <c r="L1183" s="436"/>
      <c r="M1183" s="436"/>
    </row>
    <row r="1184" spans="10:13" x14ac:dyDescent="0.2">
      <c r="J1184" s="436"/>
      <c r="K1184" s="436"/>
      <c r="L1184" s="436"/>
      <c r="M1184" s="436"/>
    </row>
    <row r="1185" spans="10:13" x14ac:dyDescent="0.2">
      <c r="J1185" s="436"/>
      <c r="K1185" s="436"/>
      <c r="L1185" s="436"/>
      <c r="M1185" s="436"/>
    </row>
    <row r="1186" spans="10:13" x14ac:dyDescent="0.2">
      <c r="J1186" s="436"/>
      <c r="K1186" s="436"/>
      <c r="L1186" s="436"/>
      <c r="M1186" s="436"/>
    </row>
    <row r="1187" spans="10:13" x14ac:dyDescent="0.2">
      <c r="J1187" s="436"/>
      <c r="K1187" s="436"/>
      <c r="L1187" s="436"/>
      <c r="M1187" s="436"/>
    </row>
    <row r="1188" spans="10:13" x14ac:dyDescent="0.2">
      <c r="J1188" s="436"/>
      <c r="K1188" s="436"/>
      <c r="L1188" s="436"/>
      <c r="M1188" s="436"/>
    </row>
    <row r="1189" spans="10:13" x14ac:dyDescent="0.2">
      <c r="J1189" s="436"/>
      <c r="K1189" s="436"/>
      <c r="L1189" s="436"/>
      <c r="M1189" s="436"/>
    </row>
    <row r="1190" spans="10:13" x14ac:dyDescent="0.2">
      <c r="J1190" s="436"/>
      <c r="K1190" s="436"/>
      <c r="L1190" s="436"/>
      <c r="M1190" s="436"/>
    </row>
    <row r="1191" spans="10:13" x14ac:dyDescent="0.2">
      <c r="J1191" s="436"/>
      <c r="K1191" s="436"/>
      <c r="L1191" s="436"/>
      <c r="M1191" s="436"/>
    </row>
    <row r="1192" spans="10:13" x14ac:dyDescent="0.2">
      <c r="J1192" s="436"/>
      <c r="K1192" s="436"/>
      <c r="L1192" s="436"/>
      <c r="M1192" s="436"/>
    </row>
    <row r="1193" spans="10:13" x14ac:dyDescent="0.2">
      <c r="J1193" s="436"/>
      <c r="K1193" s="436"/>
      <c r="L1193" s="436"/>
      <c r="M1193" s="436"/>
    </row>
    <row r="1194" spans="10:13" x14ac:dyDescent="0.2">
      <c r="J1194" s="436"/>
      <c r="K1194" s="436"/>
      <c r="L1194" s="436"/>
      <c r="M1194" s="436"/>
    </row>
    <row r="1195" spans="10:13" x14ac:dyDescent="0.2">
      <c r="J1195" s="436"/>
      <c r="K1195" s="436"/>
      <c r="L1195" s="436"/>
      <c r="M1195" s="436"/>
    </row>
    <row r="1196" spans="10:13" x14ac:dyDescent="0.2">
      <c r="J1196" s="436"/>
      <c r="K1196" s="436"/>
      <c r="L1196" s="436"/>
      <c r="M1196" s="436"/>
    </row>
    <row r="1197" spans="10:13" x14ac:dyDescent="0.2">
      <c r="J1197" s="436"/>
      <c r="K1197" s="436"/>
      <c r="L1197" s="436"/>
      <c r="M1197" s="436"/>
    </row>
    <row r="1198" spans="10:13" x14ac:dyDescent="0.2">
      <c r="J1198" s="436"/>
      <c r="K1198" s="436"/>
      <c r="L1198" s="436"/>
      <c r="M1198" s="436"/>
    </row>
    <row r="1199" spans="10:13" x14ac:dyDescent="0.2">
      <c r="J1199" s="436"/>
      <c r="K1199" s="436"/>
      <c r="L1199" s="436"/>
      <c r="M1199" s="436"/>
    </row>
    <row r="1200" spans="10:13" x14ac:dyDescent="0.2">
      <c r="J1200" s="436"/>
      <c r="K1200" s="436"/>
      <c r="L1200" s="436"/>
      <c r="M1200" s="436"/>
    </row>
    <row r="1201" spans="10:13" x14ac:dyDescent="0.2">
      <c r="J1201" s="436"/>
      <c r="K1201" s="436"/>
      <c r="L1201" s="436"/>
      <c r="M1201" s="436"/>
    </row>
    <row r="1202" spans="10:13" x14ac:dyDescent="0.2">
      <c r="J1202" s="436"/>
      <c r="K1202" s="436"/>
      <c r="L1202" s="436"/>
      <c r="M1202" s="436"/>
    </row>
    <row r="1203" spans="10:13" x14ac:dyDescent="0.2">
      <c r="J1203" s="436"/>
      <c r="K1203" s="436"/>
      <c r="L1203" s="436"/>
      <c r="M1203" s="436"/>
    </row>
    <row r="1204" spans="10:13" x14ac:dyDescent="0.2">
      <c r="J1204" s="436"/>
      <c r="K1204" s="436"/>
      <c r="L1204" s="436"/>
      <c r="M1204" s="436"/>
    </row>
    <row r="1205" spans="10:13" x14ac:dyDescent="0.2">
      <c r="J1205" s="436"/>
      <c r="K1205" s="436"/>
      <c r="L1205" s="436"/>
      <c r="M1205" s="436"/>
    </row>
    <row r="1206" spans="10:13" x14ac:dyDescent="0.2">
      <c r="J1206" s="436"/>
      <c r="K1206" s="436"/>
      <c r="L1206" s="436"/>
      <c r="M1206" s="436"/>
    </row>
    <row r="1207" spans="10:13" x14ac:dyDescent="0.2">
      <c r="J1207" s="436"/>
      <c r="K1207" s="436"/>
      <c r="L1207" s="436"/>
      <c r="M1207" s="436"/>
    </row>
    <row r="1208" spans="10:13" x14ac:dyDescent="0.2">
      <c r="J1208" s="436"/>
      <c r="K1208" s="436"/>
      <c r="L1208" s="436"/>
      <c r="M1208" s="436"/>
    </row>
    <row r="1209" spans="10:13" x14ac:dyDescent="0.2">
      <c r="J1209" s="436"/>
      <c r="K1209" s="436"/>
      <c r="L1209" s="436"/>
      <c r="M1209" s="436"/>
    </row>
    <row r="1210" spans="10:13" x14ac:dyDescent="0.2">
      <c r="J1210" s="436"/>
      <c r="K1210" s="436"/>
      <c r="L1210" s="436"/>
      <c r="M1210" s="436"/>
    </row>
    <row r="1211" spans="10:13" x14ac:dyDescent="0.2">
      <c r="J1211" s="436"/>
      <c r="K1211" s="436"/>
      <c r="L1211" s="436"/>
      <c r="M1211" s="436"/>
    </row>
    <row r="1212" spans="10:13" x14ac:dyDescent="0.2">
      <c r="J1212" s="436"/>
      <c r="K1212" s="436"/>
      <c r="L1212" s="436"/>
      <c r="M1212" s="436"/>
    </row>
    <row r="1213" spans="10:13" x14ac:dyDescent="0.2">
      <c r="J1213" s="436"/>
      <c r="K1213" s="436"/>
      <c r="L1213" s="436"/>
      <c r="M1213" s="436"/>
    </row>
    <row r="1214" spans="10:13" x14ac:dyDescent="0.2">
      <c r="J1214" s="436"/>
      <c r="K1214" s="436"/>
      <c r="L1214" s="436"/>
      <c r="M1214" s="436"/>
    </row>
    <row r="1215" spans="10:13" x14ac:dyDescent="0.2">
      <c r="J1215" s="436"/>
      <c r="K1215" s="436"/>
      <c r="L1215" s="436"/>
      <c r="M1215" s="436"/>
    </row>
    <row r="1216" spans="10:13" x14ac:dyDescent="0.2">
      <c r="J1216" s="436"/>
      <c r="K1216" s="436"/>
      <c r="L1216" s="436"/>
      <c r="M1216" s="436"/>
    </row>
    <row r="1217" spans="10:13" x14ac:dyDescent="0.2">
      <c r="J1217" s="436"/>
      <c r="K1217" s="436"/>
      <c r="L1217" s="436"/>
      <c r="M1217" s="436"/>
    </row>
    <row r="1218" spans="10:13" x14ac:dyDescent="0.2">
      <c r="J1218" s="436"/>
      <c r="K1218" s="436"/>
      <c r="L1218" s="436"/>
      <c r="M1218" s="436"/>
    </row>
    <row r="1219" spans="10:13" x14ac:dyDescent="0.2">
      <c r="J1219" s="436"/>
      <c r="K1219" s="436"/>
      <c r="L1219" s="436"/>
      <c r="M1219" s="436"/>
    </row>
    <row r="1220" spans="10:13" x14ac:dyDescent="0.2">
      <c r="J1220" s="436"/>
      <c r="K1220" s="436"/>
      <c r="L1220" s="436"/>
      <c r="M1220" s="436"/>
    </row>
    <row r="1221" spans="10:13" x14ac:dyDescent="0.2">
      <c r="J1221" s="436"/>
      <c r="K1221" s="436"/>
      <c r="L1221" s="436"/>
      <c r="M1221" s="436"/>
    </row>
    <row r="1222" spans="10:13" x14ac:dyDescent="0.2">
      <c r="J1222" s="436"/>
      <c r="K1222" s="436"/>
      <c r="L1222" s="436"/>
      <c r="M1222" s="436"/>
    </row>
    <row r="1223" spans="10:13" x14ac:dyDescent="0.2">
      <c r="J1223" s="436"/>
      <c r="K1223" s="436"/>
      <c r="L1223" s="436"/>
      <c r="M1223" s="436"/>
    </row>
    <row r="1224" spans="10:13" x14ac:dyDescent="0.2">
      <c r="J1224" s="436"/>
      <c r="K1224" s="436"/>
      <c r="L1224" s="436"/>
      <c r="M1224" s="436"/>
    </row>
    <row r="1225" spans="10:13" x14ac:dyDescent="0.2">
      <c r="J1225" s="436"/>
      <c r="K1225" s="436"/>
      <c r="L1225" s="436"/>
      <c r="M1225" s="436"/>
    </row>
    <row r="1226" spans="10:13" x14ac:dyDescent="0.2">
      <c r="J1226" s="436"/>
      <c r="K1226" s="436"/>
      <c r="L1226" s="436"/>
      <c r="M1226" s="436"/>
    </row>
    <row r="1227" spans="10:13" x14ac:dyDescent="0.2">
      <c r="J1227" s="436"/>
      <c r="K1227" s="436"/>
      <c r="L1227" s="436"/>
      <c r="M1227" s="436"/>
    </row>
    <row r="1228" spans="10:13" x14ac:dyDescent="0.2">
      <c r="J1228" s="436"/>
      <c r="K1228" s="436"/>
      <c r="L1228" s="436"/>
      <c r="M1228" s="436"/>
    </row>
    <row r="1229" spans="10:13" x14ac:dyDescent="0.2">
      <c r="J1229" s="436"/>
      <c r="K1229" s="436"/>
      <c r="L1229" s="436"/>
      <c r="M1229" s="436"/>
    </row>
    <row r="1230" spans="10:13" x14ac:dyDescent="0.2">
      <c r="J1230" s="436"/>
      <c r="K1230" s="436"/>
      <c r="L1230" s="436"/>
      <c r="M1230" s="436"/>
    </row>
    <row r="1231" spans="10:13" x14ac:dyDescent="0.2">
      <c r="J1231" s="436"/>
      <c r="K1231" s="436"/>
      <c r="L1231" s="436"/>
      <c r="M1231" s="436"/>
    </row>
    <row r="1232" spans="10:13" x14ac:dyDescent="0.2">
      <c r="J1232" s="436"/>
      <c r="K1232" s="436"/>
      <c r="L1232" s="436"/>
      <c r="M1232" s="436"/>
    </row>
    <row r="1233" spans="10:13" x14ac:dyDescent="0.2">
      <c r="J1233" s="436"/>
      <c r="K1233" s="436"/>
      <c r="L1233" s="436"/>
      <c r="M1233" s="436"/>
    </row>
    <row r="1234" spans="10:13" x14ac:dyDescent="0.2">
      <c r="J1234" s="436"/>
      <c r="K1234" s="436"/>
      <c r="L1234" s="436"/>
      <c r="M1234" s="436"/>
    </row>
    <row r="1235" spans="10:13" x14ac:dyDescent="0.2">
      <c r="J1235" s="436"/>
      <c r="K1235" s="436"/>
      <c r="L1235" s="436"/>
      <c r="M1235" s="436"/>
    </row>
    <row r="1236" spans="10:13" x14ac:dyDescent="0.2">
      <c r="J1236" s="436"/>
      <c r="K1236" s="436"/>
      <c r="L1236" s="436"/>
      <c r="M1236" s="436"/>
    </row>
    <row r="1237" spans="10:13" x14ac:dyDescent="0.2">
      <c r="J1237" s="436"/>
      <c r="K1237" s="436"/>
      <c r="L1237" s="436"/>
      <c r="M1237" s="436"/>
    </row>
    <row r="1238" spans="10:13" x14ac:dyDescent="0.2">
      <c r="J1238" s="436"/>
      <c r="K1238" s="436"/>
      <c r="L1238" s="436"/>
      <c r="M1238" s="436"/>
    </row>
    <row r="1239" spans="10:13" x14ac:dyDescent="0.2">
      <c r="J1239" s="436"/>
      <c r="K1239" s="436"/>
      <c r="L1239" s="436"/>
      <c r="M1239" s="436"/>
    </row>
    <row r="1240" spans="10:13" x14ac:dyDescent="0.2">
      <c r="J1240" s="436"/>
      <c r="K1240" s="436"/>
      <c r="L1240" s="436"/>
      <c r="M1240" s="436"/>
    </row>
    <row r="1241" spans="10:13" x14ac:dyDescent="0.2">
      <c r="J1241" s="436"/>
      <c r="K1241" s="436"/>
      <c r="L1241" s="436"/>
      <c r="M1241" s="436"/>
    </row>
    <row r="1242" spans="10:13" x14ac:dyDescent="0.2">
      <c r="J1242" s="436"/>
      <c r="K1242" s="436"/>
      <c r="L1242" s="436"/>
      <c r="M1242" s="436"/>
    </row>
    <row r="1243" spans="10:13" x14ac:dyDescent="0.2">
      <c r="J1243" s="436"/>
      <c r="K1243" s="436"/>
      <c r="L1243" s="436"/>
      <c r="M1243" s="436"/>
    </row>
    <row r="1244" spans="10:13" x14ac:dyDescent="0.2">
      <c r="J1244" s="436"/>
      <c r="K1244" s="436"/>
      <c r="L1244" s="436"/>
      <c r="M1244" s="436"/>
    </row>
    <row r="1245" spans="10:13" x14ac:dyDescent="0.2">
      <c r="J1245" s="436"/>
      <c r="K1245" s="436"/>
      <c r="L1245" s="436"/>
      <c r="M1245" s="436"/>
    </row>
    <row r="1246" spans="10:13" x14ac:dyDescent="0.2">
      <c r="J1246" s="436"/>
      <c r="K1246" s="436"/>
      <c r="L1246" s="436"/>
      <c r="M1246" s="436"/>
    </row>
    <row r="1247" spans="10:13" x14ac:dyDescent="0.2">
      <c r="J1247" s="436"/>
      <c r="K1247" s="436"/>
      <c r="L1247" s="436"/>
      <c r="M1247" s="436"/>
    </row>
    <row r="1248" spans="10:13" x14ac:dyDescent="0.2">
      <c r="J1248" s="436"/>
      <c r="K1248" s="436"/>
      <c r="L1248" s="436"/>
      <c r="M1248" s="436"/>
    </row>
    <row r="1249" spans="10:13" x14ac:dyDescent="0.2">
      <c r="J1249" s="436"/>
      <c r="K1249" s="436"/>
      <c r="L1249" s="436"/>
      <c r="M1249" s="436"/>
    </row>
    <row r="1250" spans="10:13" x14ac:dyDescent="0.2">
      <c r="J1250" s="436"/>
      <c r="K1250" s="436"/>
      <c r="L1250" s="436"/>
      <c r="M1250" s="436"/>
    </row>
    <row r="1251" spans="10:13" x14ac:dyDescent="0.2">
      <c r="J1251" s="436"/>
      <c r="K1251" s="436"/>
      <c r="L1251" s="436"/>
      <c r="M1251" s="436"/>
    </row>
    <row r="1252" spans="10:13" x14ac:dyDescent="0.2">
      <c r="J1252" s="436"/>
      <c r="K1252" s="436"/>
      <c r="L1252" s="436"/>
      <c r="M1252" s="436"/>
    </row>
    <row r="1253" spans="10:13" x14ac:dyDescent="0.2">
      <c r="J1253" s="436"/>
      <c r="K1253" s="436"/>
      <c r="L1253" s="436"/>
      <c r="M1253" s="436"/>
    </row>
    <row r="1254" spans="10:13" x14ac:dyDescent="0.2">
      <c r="J1254" s="436"/>
      <c r="K1254" s="436"/>
      <c r="L1254" s="436"/>
      <c r="M1254" s="436"/>
    </row>
    <row r="1255" spans="10:13" x14ac:dyDescent="0.2">
      <c r="J1255" s="436"/>
      <c r="K1255" s="436"/>
      <c r="L1255" s="436"/>
      <c r="M1255" s="436"/>
    </row>
    <row r="1256" spans="10:13" x14ac:dyDescent="0.2">
      <c r="J1256" s="436"/>
      <c r="K1256" s="436"/>
      <c r="L1256" s="436"/>
      <c r="M1256" s="436"/>
    </row>
    <row r="1257" spans="10:13" x14ac:dyDescent="0.2">
      <c r="J1257" s="436"/>
      <c r="K1257" s="436"/>
      <c r="L1257" s="436"/>
      <c r="M1257" s="436"/>
    </row>
    <row r="1258" spans="10:13" x14ac:dyDescent="0.2">
      <c r="J1258" s="436"/>
      <c r="K1258" s="436"/>
      <c r="L1258" s="436"/>
      <c r="M1258" s="436"/>
    </row>
    <row r="1259" spans="10:13" x14ac:dyDescent="0.2">
      <c r="J1259" s="436"/>
      <c r="K1259" s="436"/>
      <c r="L1259" s="436"/>
      <c r="M1259" s="436"/>
    </row>
    <row r="1260" spans="10:13" x14ac:dyDescent="0.2">
      <c r="J1260" s="436"/>
      <c r="K1260" s="436"/>
      <c r="L1260" s="436"/>
      <c r="M1260" s="436"/>
    </row>
    <row r="1261" spans="10:13" x14ac:dyDescent="0.2">
      <c r="J1261" s="436"/>
      <c r="K1261" s="436"/>
      <c r="L1261" s="436"/>
      <c r="M1261" s="436"/>
    </row>
    <row r="1262" spans="10:13" x14ac:dyDescent="0.2">
      <c r="J1262" s="436"/>
      <c r="K1262" s="436"/>
      <c r="L1262" s="436"/>
      <c r="M1262" s="436"/>
    </row>
    <row r="1263" spans="10:13" x14ac:dyDescent="0.2">
      <c r="J1263" s="436"/>
      <c r="K1263" s="436"/>
      <c r="L1263" s="436"/>
      <c r="M1263" s="436"/>
    </row>
    <row r="1264" spans="10:13" x14ac:dyDescent="0.2">
      <c r="J1264" s="436"/>
      <c r="K1264" s="436"/>
      <c r="L1264" s="436"/>
      <c r="M1264" s="436"/>
    </row>
    <row r="1265" spans="10:13" x14ac:dyDescent="0.2">
      <c r="J1265" s="436"/>
      <c r="K1265" s="436"/>
      <c r="L1265" s="436"/>
      <c r="M1265" s="436"/>
    </row>
    <row r="1266" spans="10:13" x14ac:dyDescent="0.2">
      <c r="J1266" s="436"/>
      <c r="K1266" s="436"/>
      <c r="L1266" s="436"/>
      <c r="M1266" s="436"/>
    </row>
    <row r="1267" spans="10:13" x14ac:dyDescent="0.2">
      <c r="J1267" s="436"/>
      <c r="K1267" s="436"/>
      <c r="L1267" s="436"/>
      <c r="M1267" s="436"/>
    </row>
    <row r="1268" spans="10:13" x14ac:dyDescent="0.2">
      <c r="J1268" s="436"/>
      <c r="K1268" s="436"/>
      <c r="L1268" s="436"/>
      <c r="M1268" s="436"/>
    </row>
    <row r="1269" spans="10:13" x14ac:dyDescent="0.2">
      <c r="J1269" s="436"/>
      <c r="K1269" s="436"/>
      <c r="L1269" s="436"/>
      <c r="M1269" s="436"/>
    </row>
    <row r="1270" spans="10:13" x14ac:dyDescent="0.2">
      <c r="J1270" s="436"/>
      <c r="K1270" s="436"/>
      <c r="L1270" s="436"/>
      <c r="M1270" s="436"/>
    </row>
    <row r="1271" spans="10:13" x14ac:dyDescent="0.2">
      <c r="J1271" s="436"/>
      <c r="K1271" s="436"/>
      <c r="L1271" s="436"/>
      <c r="M1271" s="436"/>
    </row>
    <row r="1272" spans="10:13" x14ac:dyDescent="0.2">
      <c r="J1272" s="436"/>
      <c r="K1272" s="436"/>
      <c r="L1272" s="436"/>
      <c r="M1272" s="436"/>
    </row>
    <row r="1273" spans="10:13" x14ac:dyDescent="0.2">
      <c r="J1273" s="436"/>
      <c r="K1273" s="436"/>
      <c r="L1273" s="436"/>
      <c r="M1273" s="436"/>
    </row>
    <row r="1274" spans="10:13" x14ac:dyDescent="0.2">
      <c r="J1274" s="436"/>
      <c r="K1274" s="436"/>
      <c r="L1274" s="436"/>
      <c r="M1274" s="436"/>
    </row>
    <row r="1275" spans="10:13" x14ac:dyDescent="0.2">
      <c r="J1275" s="436"/>
      <c r="K1275" s="436"/>
      <c r="L1275" s="436"/>
      <c r="M1275" s="436"/>
    </row>
    <row r="1276" spans="10:13" x14ac:dyDescent="0.2">
      <c r="J1276" s="436"/>
      <c r="K1276" s="436"/>
      <c r="L1276" s="436"/>
      <c r="M1276" s="436"/>
    </row>
    <row r="1277" spans="10:13" x14ac:dyDescent="0.2">
      <c r="J1277" s="436"/>
      <c r="K1277" s="436"/>
      <c r="L1277" s="436"/>
      <c r="M1277" s="436"/>
    </row>
    <row r="1278" spans="10:13" x14ac:dyDescent="0.2">
      <c r="J1278" s="436"/>
      <c r="K1278" s="436"/>
      <c r="L1278" s="436"/>
      <c r="M1278" s="436"/>
    </row>
    <row r="1279" spans="10:13" x14ac:dyDescent="0.2">
      <c r="J1279" s="436"/>
      <c r="K1279" s="436"/>
      <c r="L1279" s="436"/>
      <c r="M1279" s="436"/>
    </row>
    <row r="1280" spans="10:13" x14ac:dyDescent="0.2">
      <c r="J1280" s="436"/>
      <c r="K1280" s="436"/>
      <c r="L1280" s="436"/>
      <c r="M1280" s="436"/>
    </row>
    <row r="1281" spans="10:13" x14ac:dyDescent="0.2">
      <c r="J1281" s="436"/>
      <c r="K1281" s="436"/>
      <c r="L1281" s="436"/>
      <c r="M1281" s="436"/>
    </row>
    <row r="1282" spans="10:13" x14ac:dyDescent="0.2">
      <c r="J1282" s="436"/>
      <c r="K1282" s="436"/>
      <c r="L1282" s="436"/>
      <c r="M1282" s="436"/>
    </row>
    <row r="1283" spans="10:13" x14ac:dyDescent="0.2">
      <c r="J1283" s="436"/>
      <c r="K1283" s="436"/>
      <c r="L1283" s="436"/>
      <c r="M1283" s="436"/>
    </row>
    <row r="1284" spans="10:13" x14ac:dyDescent="0.2">
      <c r="J1284" s="436"/>
      <c r="K1284" s="436"/>
      <c r="L1284" s="436"/>
      <c r="M1284" s="436"/>
    </row>
    <row r="1285" spans="10:13" x14ac:dyDescent="0.2">
      <c r="J1285" s="436"/>
      <c r="K1285" s="436"/>
      <c r="L1285" s="436"/>
      <c r="M1285" s="436"/>
    </row>
    <row r="1286" spans="10:13" x14ac:dyDescent="0.2">
      <c r="J1286" s="436"/>
      <c r="K1286" s="436"/>
      <c r="L1286" s="436"/>
      <c r="M1286" s="436"/>
    </row>
    <row r="1287" spans="10:13" x14ac:dyDescent="0.2">
      <c r="J1287" s="436"/>
      <c r="K1287" s="436"/>
      <c r="L1287" s="436"/>
      <c r="M1287" s="436"/>
    </row>
    <row r="1288" spans="10:13" x14ac:dyDescent="0.2">
      <c r="J1288" s="436"/>
      <c r="K1288" s="436"/>
      <c r="L1288" s="436"/>
      <c r="M1288" s="436"/>
    </row>
    <row r="1289" spans="10:13" x14ac:dyDescent="0.2">
      <c r="J1289" s="436"/>
      <c r="K1289" s="436"/>
      <c r="L1289" s="436"/>
      <c r="M1289" s="436"/>
    </row>
    <row r="1290" spans="10:13" x14ac:dyDescent="0.2">
      <c r="J1290" s="436"/>
      <c r="K1290" s="436"/>
      <c r="L1290" s="436"/>
      <c r="M1290" s="436"/>
    </row>
    <row r="1291" spans="10:13" x14ac:dyDescent="0.2">
      <c r="J1291" s="436"/>
      <c r="K1291" s="436"/>
      <c r="L1291" s="436"/>
      <c r="M1291" s="436"/>
    </row>
    <row r="1292" spans="10:13" x14ac:dyDescent="0.2">
      <c r="J1292" s="436"/>
      <c r="K1292" s="436"/>
      <c r="L1292" s="436"/>
      <c r="M1292" s="436"/>
    </row>
    <row r="1293" spans="10:13" x14ac:dyDescent="0.2">
      <c r="J1293" s="436"/>
      <c r="K1293" s="436"/>
      <c r="L1293" s="436"/>
      <c r="M1293" s="436"/>
    </row>
    <row r="1294" spans="10:13" x14ac:dyDescent="0.2">
      <c r="J1294" s="436"/>
      <c r="K1294" s="436"/>
      <c r="L1294" s="436"/>
      <c r="M1294" s="436"/>
    </row>
    <row r="1295" spans="10:13" x14ac:dyDescent="0.2">
      <c r="J1295" s="436"/>
      <c r="K1295" s="436"/>
      <c r="L1295" s="436"/>
      <c r="M1295" s="436"/>
    </row>
    <row r="1296" spans="10:13" x14ac:dyDescent="0.2">
      <c r="J1296" s="436"/>
      <c r="K1296" s="436"/>
      <c r="L1296" s="436"/>
      <c r="M1296" s="436"/>
    </row>
    <row r="1297" spans="10:13" x14ac:dyDescent="0.2">
      <c r="J1297" s="436"/>
      <c r="K1297" s="436"/>
      <c r="L1297" s="436"/>
      <c r="M1297" s="436"/>
    </row>
    <row r="1298" spans="10:13" x14ac:dyDescent="0.2">
      <c r="J1298" s="436"/>
      <c r="K1298" s="436"/>
      <c r="L1298" s="436"/>
      <c r="M1298" s="436"/>
    </row>
    <row r="1299" spans="10:13" x14ac:dyDescent="0.2">
      <c r="J1299" s="436"/>
      <c r="K1299" s="436"/>
      <c r="L1299" s="436"/>
      <c r="M1299" s="436"/>
    </row>
    <row r="1300" spans="10:13" x14ac:dyDescent="0.2">
      <c r="J1300" s="436"/>
      <c r="K1300" s="436"/>
      <c r="L1300" s="436"/>
      <c r="M1300" s="436"/>
    </row>
    <row r="1301" spans="10:13" x14ac:dyDescent="0.2">
      <c r="J1301" s="436"/>
      <c r="K1301" s="436"/>
      <c r="L1301" s="436"/>
      <c r="M1301" s="436"/>
    </row>
    <row r="1302" spans="10:13" x14ac:dyDescent="0.2">
      <c r="J1302" s="436"/>
      <c r="K1302" s="436"/>
      <c r="L1302" s="436"/>
      <c r="M1302" s="436"/>
    </row>
    <row r="1303" spans="10:13" x14ac:dyDescent="0.2">
      <c r="J1303" s="436"/>
      <c r="K1303" s="436"/>
      <c r="L1303" s="436"/>
      <c r="M1303" s="436"/>
    </row>
    <row r="1304" spans="10:13" x14ac:dyDescent="0.2">
      <c r="J1304" s="436"/>
      <c r="K1304" s="436"/>
      <c r="L1304" s="436"/>
      <c r="M1304" s="436"/>
    </row>
    <row r="1305" spans="10:13" x14ac:dyDescent="0.2">
      <c r="J1305" s="436"/>
      <c r="K1305" s="436"/>
      <c r="L1305" s="436"/>
      <c r="M1305" s="436"/>
    </row>
    <row r="1306" spans="10:13" x14ac:dyDescent="0.2">
      <c r="J1306" s="436"/>
      <c r="K1306" s="436"/>
      <c r="L1306" s="436"/>
      <c r="M1306" s="436"/>
    </row>
    <row r="1307" spans="10:13" x14ac:dyDescent="0.2">
      <c r="J1307" s="436"/>
      <c r="K1307" s="436"/>
      <c r="L1307" s="436"/>
      <c r="M1307" s="436"/>
    </row>
    <row r="1308" spans="10:13" x14ac:dyDescent="0.2">
      <c r="J1308" s="436"/>
      <c r="K1308" s="436"/>
      <c r="L1308" s="436"/>
      <c r="M1308" s="436"/>
    </row>
    <row r="1309" spans="10:13" x14ac:dyDescent="0.2">
      <c r="J1309" s="436"/>
      <c r="K1309" s="436"/>
      <c r="L1309" s="436"/>
      <c r="M1309" s="436"/>
    </row>
    <row r="1310" spans="10:13" x14ac:dyDescent="0.2">
      <c r="J1310" s="436"/>
      <c r="K1310" s="436"/>
      <c r="L1310" s="436"/>
      <c r="M1310" s="436"/>
    </row>
    <row r="1311" spans="10:13" x14ac:dyDescent="0.2">
      <c r="J1311" s="436"/>
      <c r="K1311" s="436"/>
      <c r="L1311" s="436"/>
      <c r="M1311" s="436"/>
    </row>
    <row r="1312" spans="10:13" x14ac:dyDescent="0.2">
      <c r="J1312" s="436"/>
      <c r="K1312" s="436"/>
      <c r="L1312" s="436"/>
      <c r="M1312" s="436"/>
    </row>
    <row r="1313" spans="10:13" x14ac:dyDescent="0.2">
      <c r="J1313" s="436"/>
      <c r="K1313" s="436"/>
      <c r="L1313" s="436"/>
      <c r="M1313" s="436"/>
    </row>
    <row r="1314" spans="10:13" x14ac:dyDescent="0.2">
      <c r="J1314" s="436"/>
      <c r="K1314" s="436"/>
      <c r="L1314" s="436"/>
      <c r="M1314" s="436"/>
    </row>
    <row r="1315" spans="10:13" x14ac:dyDescent="0.2">
      <c r="J1315" s="436"/>
      <c r="K1315" s="436"/>
      <c r="L1315" s="436"/>
      <c r="M1315" s="436"/>
    </row>
    <row r="1316" spans="10:13" x14ac:dyDescent="0.2">
      <c r="J1316" s="436"/>
      <c r="K1316" s="436"/>
      <c r="L1316" s="436"/>
      <c r="M1316" s="436"/>
    </row>
    <row r="1317" spans="10:13" x14ac:dyDescent="0.2">
      <c r="J1317" s="436"/>
      <c r="K1317" s="436"/>
      <c r="L1317" s="436"/>
      <c r="M1317" s="436"/>
    </row>
    <row r="1318" spans="10:13" x14ac:dyDescent="0.2">
      <c r="J1318" s="436"/>
      <c r="K1318" s="436"/>
      <c r="L1318" s="436"/>
      <c r="M1318" s="436"/>
    </row>
    <row r="1319" spans="10:13" x14ac:dyDescent="0.2">
      <c r="J1319" s="436"/>
      <c r="K1319" s="436"/>
      <c r="L1319" s="436"/>
      <c r="M1319" s="436"/>
    </row>
    <row r="1320" spans="10:13" x14ac:dyDescent="0.2">
      <c r="J1320" s="436"/>
      <c r="K1320" s="436"/>
      <c r="L1320" s="436"/>
      <c r="M1320" s="436"/>
    </row>
    <row r="1321" spans="10:13" x14ac:dyDescent="0.2">
      <c r="J1321" s="436"/>
      <c r="K1321" s="436"/>
      <c r="L1321" s="436"/>
      <c r="M1321" s="436"/>
    </row>
    <row r="1322" spans="10:13" x14ac:dyDescent="0.2">
      <c r="J1322" s="436"/>
      <c r="K1322" s="436"/>
      <c r="L1322" s="436"/>
      <c r="M1322" s="436"/>
    </row>
    <row r="1323" spans="10:13" x14ac:dyDescent="0.2">
      <c r="J1323" s="436"/>
      <c r="K1323" s="436"/>
      <c r="L1323" s="436"/>
      <c r="M1323" s="436"/>
    </row>
    <row r="1324" spans="10:13" x14ac:dyDescent="0.2">
      <c r="J1324" s="436"/>
      <c r="K1324" s="436"/>
      <c r="L1324" s="436"/>
      <c r="M1324" s="436"/>
    </row>
    <row r="1325" spans="10:13" x14ac:dyDescent="0.2">
      <c r="J1325" s="436"/>
      <c r="K1325" s="436"/>
      <c r="L1325" s="436"/>
      <c r="M1325" s="436"/>
    </row>
    <row r="1326" spans="10:13" x14ac:dyDescent="0.2">
      <c r="J1326" s="436"/>
      <c r="K1326" s="436"/>
      <c r="L1326" s="436"/>
      <c r="M1326" s="436"/>
    </row>
    <row r="1327" spans="10:13" x14ac:dyDescent="0.2">
      <c r="J1327" s="436"/>
      <c r="K1327" s="436"/>
      <c r="L1327" s="436"/>
      <c r="M1327" s="436"/>
    </row>
    <row r="1328" spans="10:13" x14ac:dyDescent="0.2">
      <c r="J1328" s="436"/>
      <c r="K1328" s="436"/>
      <c r="L1328" s="436"/>
      <c r="M1328" s="436"/>
    </row>
    <row r="1329" spans="10:13" x14ac:dyDescent="0.2">
      <c r="J1329" s="436"/>
      <c r="K1329" s="436"/>
      <c r="L1329" s="436"/>
      <c r="M1329" s="436"/>
    </row>
    <row r="1330" spans="10:13" x14ac:dyDescent="0.2">
      <c r="J1330" s="436"/>
      <c r="K1330" s="436"/>
      <c r="L1330" s="436"/>
      <c r="M1330" s="436"/>
    </row>
    <row r="1331" spans="10:13" x14ac:dyDescent="0.2">
      <c r="J1331" s="436"/>
      <c r="K1331" s="436"/>
      <c r="L1331" s="436"/>
      <c r="M1331" s="436"/>
    </row>
    <row r="1332" spans="10:13" x14ac:dyDescent="0.2">
      <c r="J1332" s="436"/>
      <c r="K1332" s="436"/>
      <c r="L1332" s="436"/>
      <c r="M1332" s="436"/>
    </row>
    <row r="1333" spans="10:13" x14ac:dyDescent="0.2">
      <c r="J1333" s="436"/>
      <c r="K1333" s="436"/>
      <c r="L1333" s="436"/>
      <c r="M1333" s="436"/>
    </row>
    <row r="1334" spans="10:13" x14ac:dyDescent="0.2">
      <c r="J1334" s="436"/>
      <c r="K1334" s="436"/>
      <c r="L1334" s="436"/>
      <c r="M1334" s="436"/>
    </row>
    <row r="1335" spans="10:13" x14ac:dyDescent="0.2">
      <c r="J1335" s="436"/>
      <c r="K1335" s="436"/>
      <c r="L1335" s="436"/>
      <c r="M1335" s="436"/>
    </row>
    <row r="1336" spans="10:13" x14ac:dyDescent="0.2">
      <c r="J1336" s="436"/>
      <c r="K1336" s="436"/>
      <c r="L1336" s="436"/>
      <c r="M1336" s="436"/>
    </row>
    <row r="1337" spans="10:13" x14ac:dyDescent="0.2">
      <c r="J1337" s="436"/>
      <c r="K1337" s="436"/>
      <c r="L1337" s="436"/>
      <c r="M1337" s="436"/>
    </row>
    <row r="1338" spans="10:13" x14ac:dyDescent="0.2">
      <c r="J1338" s="436"/>
      <c r="K1338" s="436"/>
      <c r="L1338" s="436"/>
      <c r="M1338" s="436"/>
    </row>
    <row r="1339" spans="10:13" x14ac:dyDescent="0.2">
      <c r="J1339" s="436"/>
      <c r="K1339" s="436"/>
      <c r="L1339" s="436"/>
      <c r="M1339" s="436"/>
    </row>
    <row r="1340" spans="10:13" x14ac:dyDescent="0.2">
      <c r="J1340" s="436"/>
      <c r="K1340" s="436"/>
      <c r="L1340" s="436"/>
      <c r="M1340" s="436"/>
    </row>
    <row r="1341" spans="10:13" x14ac:dyDescent="0.2">
      <c r="J1341" s="436"/>
      <c r="K1341" s="436"/>
      <c r="L1341" s="436"/>
      <c r="M1341" s="436"/>
    </row>
    <row r="1342" spans="10:13" x14ac:dyDescent="0.2">
      <c r="J1342" s="436"/>
      <c r="K1342" s="436"/>
      <c r="L1342" s="436"/>
      <c r="M1342" s="436"/>
    </row>
    <row r="1343" spans="10:13" x14ac:dyDescent="0.2">
      <c r="J1343" s="436"/>
      <c r="K1343" s="436"/>
      <c r="L1343" s="436"/>
      <c r="M1343" s="436"/>
    </row>
    <row r="1344" spans="10:13" x14ac:dyDescent="0.2">
      <c r="J1344" s="436"/>
      <c r="K1344" s="436"/>
      <c r="L1344" s="436"/>
      <c r="M1344" s="436"/>
    </row>
    <row r="1345" spans="10:13" x14ac:dyDescent="0.2">
      <c r="J1345" s="436"/>
      <c r="K1345" s="436"/>
      <c r="L1345" s="436"/>
      <c r="M1345" s="436"/>
    </row>
    <row r="1346" spans="10:13" x14ac:dyDescent="0.2">
      <c r="J1346" s="436"/>
      <c r="K1346" s="436"/>
      <c r="L1346" s="436"/>
      <c r="M1346" s="436"/>
    </row>
    <row r="1347" spans="10:13" x14ac:dyDescent="0.2">
      <c r="J1347" s="436"/>
      <c r="K1347" s="436"/>
      <c r="L1347" s="436"/>
      <c r="M1347" s="436"/>
    </row>
    <row r="1348" spans="10:13" x14ac:dyDescent="0.2">
      <c r="J1348" s="436"/>
      <c r="K1348" s="436"/>
      <c r="L1348" s="436"/>
      <c r="M1348" s="436"/>
    </row>
    <row r="1349" spans="10:13" x14ac:dyDescent="0.2">
      <c r="J1349" s="436"/>
      <c r="K1349" s="436"/>
      <c r="L1349" s="436"/>
      <c r="M1349" s="436"/>
    </row>
    <row r="1350" spans="10:13" x14ac:dyDescent="0.2">
      <c r="J1350" s="436"/>
      <c r="K1350" s="436"/>
      <c r="L1350" s="436"/>
      <c r="M1350" s="436"/>
    </row>
    <row r="1351" spans="10:13" x14ac:dyDescent="0.2">
      <c r="J1351" s="436"/>
      <c r="K1351" s="436"/>
      <c r="L1351" s="436"/>
      <c r="M1351" s="436"/>
    </row>
    <row r="1352" spans="10:13" x14ac:dyDescent="0.2">
      <c r="J1352" s="436"/>
      <c r="K1352" s="436"/>
      <c r="L1352" s="436"/>
      <c r="M1352" s="436"/>
    </row>
    <row r="1353" spans="10:13" x14ac:dyDescent="0.2">
      <c r="J1353" s="436"/>
      <c r="K1353" s="436"/>
      <c r="L1353" s="436"/>
      <c r="M1353" s="436"/>
    </row>
    <row r="1354" spans="10:13" x14ac:dyDescent="0.2">
      <c r="J1354" s="436"/>
      <c r="K1354" s="436"/>
      <c r="L1354" s="436"/>
      <c r="M1354" s="436"/>
    </row>
    <row r="1355" spans="10:13" x14ac:dyDescent="0.2">
      <c r="J1355" s="436"/>
      <c r="K1355" s="436"/>
      <c r="L1355" s="436"/>
      <c r="M1355" s="436"/>
    </row>
    <row r="1356" spans="10:13" x14ac:dyDescent="0.2">
      <c r="J1356" s="436"/>
      <c r="K1356" s="436"/>
      <c r="L1356" s="436"/>
      <c r="M1356" s="436"/>
    </row>
    <row r="1357" spans="10:13" x14ac:dyDescent="0.2">
      <c r="J1357" s="436"/>
      <c r="K1357" s="436"/>
      <c r="L1357" s="436"/>
      <c r="M1357" s="436"/>
    </row>
    <row r="1358" spans="10:13" x14ac:dyDescent="0.2">
      <c r="J1358" s="436"/>
      <c r="K1358" s="436"/>
      <c r="L1358" s="436"/>
      <c r="M1358" s="436"/>
    </row>
    <row r="1359" spans="10:13" x14ac:dyDescent="0.2">
      <c r="J1359" s="436"/>
      <c r="K1359" s="436"/>
      <c r="L1359" s="436"/>
      <c r="M1359" s="436"/>
    </row>
    <row r="1360" spans="10:13" x14ac:dyDescent="0.2">
      <c r="J1360" s="436"/>
      <c r="K1360" s="436"/>
      <c r="L1360" s="436"/>
      <c r="M1360" s="436"/>
    </row>
    <row r="1361" spans="10:13" x14ac:dyDescent="0.2">
      <c r="J1361" s="436"/>
      <c r="K1361" s="436"/>
      <c r="L1361" s="436"/>
      <c r="M1361" s="436"/>
    </row>
    <row r="1362" spans="10:13" x14ac:dyDescent="0.2">
      <c r="J1362" s="436"/>
      <c r="K1362" s="436"/>
      <c r="L1362" s="436"/>
      <c r="M1362" s="436"/>
    </row>
    <row r="1363" spans="10:13" x14ac:dyDescent="0.2">
      <c r="J1363" s="436"/>
      <c r="K1363" s="436"/>
      <c r="L1363" s="436"/>
      <c r="M1363" s="436"/>
    </row>
    <row r="1364" spans="10:13" x14ac:dyDescent="0.2">
      <c r="J1364" s="436"/>
      <c r="K1364" s="436"/>
      <c r="L1364" s="436"/>
      <c r="M1364" s="436"/>
    </row>
    <row r="1365" spans="10:13" x14ac:dyDescent="0.2">
      <c r="J1365" s="436"/>
      <c r="K1365" s="436"/>
      <c r="L1365" s="436"/>
      <c r="M1365" s="436"/>
    </row>
    <row r="1366" spans="10:13" x14ac:dyDescent="0.2">
      <c r="J1366" s="436"/>
      <c r="K1366" s="436"/>
      <c r="L1366" s="436"/>
      <c r="M1366" s="436"/>
    </row>
    <row r="1367" spans="10:13" x14ac:dyDescent="0.2">
      <c r="J1367" s="436"/>
      <c r="K1367" s="436"/>
      <c r="L1367" s="436"/>
      <c r="M1367" s="436"/>
    </row>
    <row r="1368" spans="10:13" x14ac:dyDescent="0.2">
      <c r="J1368" s="436"/>
      <c r="K1368" s="436"/>
      <c r="L1368" s="436"/>
      <c r="M1368" s="436"/>
    </row>
    <row r="1369" spans="10:13" x14ac:dyDescent="0.2">
      <c r="J1369" s="436"/>
      <c r="K1369" s="436"/>
      <c r="L1369" s="436"/>
      <c r="M1369" s="436"/>
    </row>
    <row r="1370" spans="10:13" x14ac:dyDescent="0.2">
      <c r="J1370" s="436"/>
      <c r="K1370" s="436"/>
      <c r="L1370" s="436"/>
      <c r="M1370" s="436"/>
    </row>
    <row r="1371" spans="10:13" x14ac:dyDescent="0.2">
      <c r="J1371" s="436"/>
      <c r="K1371" s="436"/>
      <c r="L1371" s="436"/>
      <c r="M1371" s="436"/>
    </row>
    <row r="1372" spans="10:13" x14ac:dyDescent="0.2">
      <c r="J1372" s="436"/>
      <c r="K1372" s="436"/>
      <c r="L1372" s="436"/>
      <c r="M1372" s="436"/>
    </row>
    <row r="1373" spans="10:13" x14ac:dyDescent="0.2">
      <c r="J1373" s="436"/>
      <c r="K1373" s="436"/>
      <c r="L1373" s="436"/>
      <c r="M1373" s="436"/>
    </row>
    <row r="1374" spans="10:13" x14ac:dyDescent="0.2">
      <c r="J1374" s="436"/>
      <c r="K1374" s="436"/>
      <c r="L1374" s="436"/>
      <c r="M1374" s="436"/>
    </row>
    <row r="1375" spans="10:13" x14ac:dyDescent="0.2">
      <c r="J1375" s="436"/>
      <c r="K1375" s="436"/>
      <c r="L1375" s="436"/>
      <c r="M1375" s="436"/>
    </row>
    <row r="1376" spans="10:13" x14ac:dyDescent="0.2">
      <c r="J1376" s="436"/>
      <c r="K1376" s="436"/>
      <c r="L1376" s="436"/>
      <c r="M1376" s="436"/>
    </row>
    <row r="1377" spans="10:13" x14ac:dyDescent="0.2">
      <c r="J1377" s="436"/>
      <c r="K1377" s="436"/>
      <c r="L1377" s="436"/>
      <c r="M1377" s="436"/>
    </row>
    <row r="1378" spans="10:13" x14ac:dyDescent="0.2">
      <c r="J1378" s="436"/>
      <c r="K1378" s="436"/>
      <c r="L1378" s="436"/>
      <c r="M1378" s="436"/>
    </row>
    <row r="1379" spans="10:13" x14ac:dyDescent="0.2">
      <c r="J1379" s="436"/>
      <c r="K1379" s="436"/>
      <c r="L1379" s="436"/>
      <c r="M1379" s="436"/>
    </row>
    <row r="1380" spans="10:13" x14ac:dyDescent="0.2">
      <c r="J1380" s="436"/>
      <c r="K1380" s="436"/>
      <c r="L1380" s="436"/>
      <c r="M1380" s="436"/>
    </row>
    <row r="1381" spans="10:13" x14ac:dyDescent="0.2">
      <c r="J1381" s="436"/>
      <c r="K1381" s="436"/>
      <c r="L1381" s="436"/>
      <c r="M1381" s="436"/>
    </row>
    <row r="1382" spans="10:13" x14ac:dyDescent="0.2">
      <c r="J1382" s="436"/>
      <c r="K1382" s="436"/>
      <c r="L1382" s="436"/>
      <c r="M1382" s="436"/>
    </row>
    <row r="1383" spans="10:13" x14ac:dyDescent="0.2">
      <c r="J1383" s="436"/>
      <c r="K1383" s="436"/>
      <c r="L1383" s="436"/>
      <c r="M1383" s="436"/>
    </row>
    <row r="1384" spans="10:13" x14ac:dyDescent="0.2">
      <c r="J1384" s="436"/>
      <c r="K1384" s="436"/>
      <c r="L1384" s="436"/>
      <c r="M1384" s="436"/>
    </row>
    <row r="1385" spans="10:13" x14ac:dyDescent="0.2">
      <c r="J1385" s="436"/>
      <c r="K1385" s="436"/>
      <c r="L1385" s="436"/>
      <c r="M1385" s="436"/>
    </row>
    <row r="1386" spans="10:13" x14ac:dyDescent="0.2">
      <c r="J1386" s="436"/>
      <c r="K1386" s="436"/>
      <c r="L1386" s="436"/>
      <c r="M1386" s="436"/>
    </row>
    <row r="1387" spans="10:13" x14ac:dyDescent="0.2">
      <c r="J1387" s="436"/>
      <c r="K1387" s="436"/>
      <c r="L1387" s="436"/>
      <c r="M1387" s="436"/>
    </row>
    <row r="1388" spans="10:13" x14ac:dyDescent="0.2">
      <c r="J1388" s="436"/>
      <c r="K1388" s="436"/>
      <c r="L1388" s="436"/>
      <c r="M1388" s="436"/>
    </row>
    <row r="1389" spans="10:13" x14ac:dyDescent="0.2">
      <c r="J1389" s="436"/>
      <c r="K1389" s="436"/>
      <c r="L1389" s="436"/>
      <c r="M1389" s="436"/>
    </row>
    <row r="1390" spans="10:13" x14ac:dyDescent="0.2">
      <c r="J1390" s="436"/>
      <c r="K1390" s="436"/>
      <c r="L1390" s="436"/>
      <c r="M1390" s="436"/>
    </row>
    <row r="1391" spans="10:13" x14ac:dyDescent="0.2">
      <c r="J1391" s="436"/>
      <c r="K1391" s="436"/>
      <c r="L1391" s="436"/>
      <c r="M1391" s="436"/>
    </row>
    <row r="1392" spans="10:13" x14ac:dyDescent="0.2">
      <c r="J1392" s="436"/>
      <c r="K1392" s="436"/>
      <c r="L1392" s="436"/>
      <c r="M1392" s="436"/>
    </row>
    <row r="1393" spans="10:13" x14ac:dyDescent="0.2">
      <c r="J1393" s="436"/>
      <c r="K1393" s="436"/>
      <c r="L1393" s="436"/>
      <c r="M1393" s="436"/>
    </row>
    <row r="1394" spans="10:13" x14ac:dyDescent="0.2">
      <c r="J1394" s="436"/>
      <c r="K1394" s="436"/>
      <c r="L1394" s="436"/>
      <c r="M1394" s="436"/>
    </row>
    <row r="1395" spans="10:13" x14ac:dyDescent="0.2">
      <c r="J1395" s="436"/>
      <c r="K1395" s="436"/>
      <c r="L1395" s="436"/>
      <c r="M1395" s="436"/>
    </row>
    <row r="1396" spans="10:13" x14ac:dyDescent="0.2">
      <c r="J1396" s="436"/>
      <c r="K1396" s="436"/>
      <c r="L1396" s="436"/>
      <c r="M1396" s="436"/>
    </row>
    <row r="1397" spans="10:13" x14ac:dyDescent="0.2">
      <c r="J1397" s="436"/>
      <c r="K1397" s="436"/>
      <c r="L1397" s="436"/>
      <c r="M1397" s="436"/>
    </row>
    <row r="1398" spans="10:13" x14ac:dyDescent="0.2">
      <c r="J1398" s="436"/>
      <c r="K1398" s="436"/>
      <c r="L1398" s="436"/>
      <c r="M1398" s="436"/>
    </row>
    <row r="1399" spans="10:13" x14ac:dyDescent="0.2">
      <c r="J1399" s="436"/>
      <c r="K1399" s="436"/>
      <c r="L1399" s="436"/>
      <c r="M1399" s="436"/>
    </row>
    <row r="1400" spans="10:13" x14ac:dyDescent="0.2">
      <c r="J1400" s="436"/>
      <c r="K1400" s="436"/>
      <c r="L1400" s="436"/>
      <c r="M1400" s="436"/>
    </row>
    <row r="1401" spans="10:13" x14ac:dyDescent="0.2">
      <c r="J1401" s="436"/>
      <c r="K1401" s="436"/>
      <c r="L1401" s="436"/>
      <c r="M1401" s="436"/>
    </row>
    <row r="1402" spans="10:13" x14ac:dyDescent="0.2">
      <c r="J1402" s="436"/>
      <c r="K1402" s="436"/>
      <c r="L1402" s="436"/>
      <c r="M1402" s="436"/>
    </row>
    <row r="1403" spans="10:13" x14ac:dyDescent="0.2">
      <c r="J1403" s="436"/>
      <c r="K1403" s="436"/>
      <c r="L1403" s="436"/>
      <c r="M1403" s="436"/>
    </row>
    <row r="1404" spans="10:13" x14ac:dyDescent="0.2">
      <c r="J1404" s="436"/>
      <c r="K1404" s="436"/>
      <c r="L1404" s="436"/>
      <c r="M1404" s="436"/>
    </row>
  </sheetData>
  <mergeCells count="32">
    <mergeCell ref="A1:A12"/>
    <mergeCell ref="B9:H9"/>
    <mergeCell ref="B1:C4"/>
    <mergeCell ref="B10:B11"/>
    <mergeCell ref="D10:D11"/>
    <mergeCell ref="E10:E11"/>
    <mergeCell ref="G10:G11"/>
    <mergeCell ref="H10:H11"/>
    <mergeCell ref="F10:F11"/>
    <mergeCell ref="B5:G5"/>
    <mergeCell ref="B8:P8"/>
    <mergeCell ref="P10:P11"/>
    <mergeCell ref="D1:N4"/>
    <mergeCell ref="B6:P6"/>
    <mergeCell ref="B7:P7"/>
    <mergeCell ref="O4:P4"/>
    <mergeCell ref="O1:P1"/>
    <mergeCell ref="O2:P2"/>
    <mergeCell ref="O3:P3"/>
    <mergeCell ref="M32:O32"/>
    <mergeCell ref="B12:B31"/>
    <mergeCell ref="C12:C31"/>
    <mergeCell ref="C10:C11"/>
    <mergeCell ref="D12:D31"/>
    <mergeCell ref="E15:E16"/>
    <mergeCell ref="E17:E23"/>
    <mergeCell ref="E25:E29"/>
    <mergeCell ref="E30:E31"/>
    <mergeCell ref="M10:M11"/>
    <mergeCell ref="N10:N11"/>
    <mergeCell ref="O10:O11"/>
    <mergeCell ref="I10:L10"/>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I17:J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topLeftCell="A25" zoomScale="56" zoomScaleNormal="70" workbookViewId="0">
      <selection activeCell="K38" sqref="K38"/>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11" width="21.1640625" style="4" customWidth="1"/>
    <col min="12" max="12" width="22" style="4" customWidth="1"/>
    <col min="13" max="14" width="30.5" style="4" customWidth="1"/>
    <col min="15" max="15" width="25.1640625" style="4" customWidth="1"/>
    <col min="16"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1" width="11.5" style="4"/>
    <col min="16382" max="16384" width="11.5" style="4" customWidth="1"/>
  </cols>
  <sheetData>
    <row r="1" spans="1:15" s="1" customFormat="1" ht="21.75" customHeight="1" x14ac:dyDescent="0.2">
      <c r="A1" s="56"/>
      <c r="B1" s="545"/>
      <c r="C1" s="546"/>
      <c r="D1" s="528" t="s">
        <v>713</v>
      </c>
      <c r="E1" s="529"/>
      <c r="F1" s="529"/>
      <c r="G1" s="529"/>
      <c r="H1" s="529"/>
      <c r="I1" s="529"/>
      <c r="J1" s="529"/>
      <c r="K1" s="529"/>
      <c r="L1" s="529"/>
      <c r="M1" s="530"/>
      <c r="N1" s="458" t="s">
        <v>0</v>
      </c>
      <c r="O1" s="459"/>
    </row>
    <row r="2" spans="1:15" s="1" customFormat="1" ht="21.75" customHeight="1" x14ac:dyDescent="0.2">
      <c r="A2" s="56"/>
      <c r="B2" s="547"/>
      <c r="C2" s="548"/>
      <c r="D2" s="528"/>
      <c r="E2" s="529"/>
      <c r="F2" s="529"/>
      <c r="G2" s="529"/>
      <c r="H2" s="529"/>
      <c r="I2" s="529"/>
      <c r="J2" s="529"/>
      <c r="K2" s="529"/>
      <c r="L2" s="529"/>
      <c r="M2" s="530"/>
      <c r="N2" s="463" t="s">
        <v>101</v>
      </c>
      <c r="O2" s="464"/>
    </row>
    <row r="3" spans="1:15" s="1" customFormat="1" ht="21.75" customHeight="1" x14ac:dyDescent="0.2">
      <c r="A3" s="56"/>
      <c r="B3" s="547"/>
      <c r="C3" s="548"/>
      <c r="D3" s="528"/>
      <c r="E3" s="529"/>
      <c r="F3" s="529"/>
      <c r="G3" s="529"/>
      <c r="H3" s="529"/>
      <c r="I3" s="529"/>
      <c r="J3" s="529"/>
      <c r="K3" s="529"/>
      <c r="L3" s="529"/>
      <c r="M3" s="530"/>
      <c r="N3" s="463" t="s">
        <v>102</v>
      </c>
      <c r="O3" s="464"/>
    </row>
    <row r="4" spans="1:15" s="1" customFormat="1" ht="21.75" customHeight="1" thickBot="1" x14ac:dyDescent="0.25">
      <c r="A4" s="56"/>
      <c r="B4" s="549"/>
      <c r="C4" s="550"/>
      <c r="D4" s="531"/>
      <c r="E4" s="532"/>
      <c r="F4" s="532"/>
      <c r="G4" s="532"/>
      <c r="H4" s="532"/>
      <c r="I4" s="532"/>
      <c r="J4" s="532"/>
      <c r="K4" s="532"/>
      <c r="L4" s="532"/>
      <c r="M4" s="533"/>
      <c r="N4" s="465" t="s">
        <v>1</v>
      </c>
      <c r="O4" s="466"/>
    </row>
    <row r="5" spans="1:15" s="1" customFormat="1" ht="28.5" customHeight="1" thickBot="1" x14ac:dyDescent="0.25">
      <c r="A5" s="56"/>
      <c r="B5" s="534"/>
      <c r="C5" s="534"/>
      <c r="D5" s="534"/>
      <c r="E5" s="534"/>
      <c r="F5" s="534"/>
      <c r="G5" s="534"/>
      <c r="H5" s="534"/>
      <c r="I5" s="534"/>
      <c r="J5" s="534"/>
      <c r="K5" s="534"/>
      <c r="L5" s="534"/>
      <c r="M5" s="534"/>
      <c r="N5" s="535"/>
      <c r="O5" s="535"/>
    </row>
    <row r="6" spans="1:15" s="1" customFormat="1" ht="28.5" customHeight="1" thickBot="1" x14ac:dyDescent="0.25">
      <c r="A6" s="56"/>
      <c r="B6" s="551" t="s">
        <v>742</v>
      </c>
      <c r="C6" s="552"/>
      <c r="D6" s="552"/>
      <c r="E6" s="552"/>
      <c r="F6" s="552"/>
      <c r="G6" s="552"/>
      <c r="H6" s="552"/>
      <c r="I6" s="552"/>
      <c r="J6" s="552"/>
      <c r="K6" s="552"/>
      <c r="L6" s="552"/>
      <c r="M6" s="552"/>
      <c r="N6" s="552"/>
      <c r="O6" s="553"/>
    </row>
    <row r="7" spans="1:15" s="1" customFormat="1" ht="28.5" customHeight="1" thickBot="1" x14ac:dyDescent="0.25">
      <c r="A7" s="56"/>
      <c r="B7" s="551" t="s">
        <v>221</v>
      </c>
      <c r="C7" s="552"/>
      <c r="D7" s="552"/>
      <c r="E7" s="552"/>
      <c r="F7" s="552"/>
      <c r="G7" s="552"/>
      <c r="H7" s="552"/>
      <c r="I7" s="552"/>
      <c r="J7" s="552"/>
      <c r="K7" s="552"/>
      <c r="L7" s="552"/>
      <c r="M7" s="552"/>
      <c r="N7" s="552"/>
      <c r="O7" s="553"/>
    </row>
    <row r="8" spans="1:15" s="2" customFormat="1" ht="29.25" customHeight="1" thickBot="1" x14ac:dyDescent="0.25">
      <c r="A8" s="56"/>
      <c r="B8" s="551" t="s">
        <v>586</v>
      </c>
      <c r="C8" s="552"/>
      <c r="D8" s="552"/>
      <c r="E8" s="552"/>
      <c r="F8" s="552"/>
      <c r="G8" s="552"/>
      <c r="H8" s="552"/>
      <c r="I8" s="552"/>
      <c r="J8" s="552"/>
      <c r="K8" s="552"/>
      <c r="L8" s="552"/>
      <c r="M8" s="552"/>
      <c r="N8" s="552"/>
      <c r="O8" s="552"/>
    </row>
    <row r="9" spans="1:15" s="1" customFormat="1" ht="16.5" customHeight="1" thickBot="1" x14ac:dyDescent="0.25">
      <c r="A9" s="56"/>
      <c r="B9" s="61"/>
      <c r="C9" s="61"/>
      <c r="D9" s="61"/>
      <c r="E9" s="61"/>
      <c r="F9" s="61"/>
      <c r="G9" s="61"/>
      <c r="H9" s="61"/>
      <c r="I9" s="61"/>
      <c r="J9" s="61"/>
      <c r="K9" s="61"/>
      <c r="L9" s="61"/>
    </row>
    <row r="10" spans="1:15" s="1" customFormat="1" ht="28.5" customHeight="1" thickBot="1" x14ac:dyDescent="0.25">
      <c r="A10" s="56"/>
      <c r="B10" s="539" t="s">
        <v>204</v>
      </c>
      <c r="C10" s="559" t="s">
        <v>2</v>
      </c>
      <c r="D10" s="559" t="s">
        <v>21</v>
      </c>
      <c r="E10" s="559" t="s">
        <v>3</v>
      </c>
      <c r="F10" s="559" t="s">
        <v>9</v>
      </c>
      <c r="G10" s="559" t="s">
        <v>315</v>
      </c>
      <c r="H10" s="567" t="s">
        <v>699</v>
      </c>
      <c r="I10" s="568"/>
      <c r="J10" s="568"/>
      <c r="K10" s="569"/>
      <c r="L10" s="541" t="s">
        <v>7</v>
      </c>
      <c r="M10" s="543" t="s">
        <v>8</v>
      </c>
      <c r="N10" s="543" t="s">
        <v>6</v>
      </c>
      <c r="O10" s="543" t="s">
        <v>528</v>
      </c>
    </row>
    <row r="11" spans="1:15" s="3" customFormat="1" ht="28.5" customHeight="1" thickBot="1" x14ac:dyDescent="0.25">
      <c r="A11" s="56"/>
      <c r="B11" s="593"/>
      <c r="C11" s="592"/>
      <c r="D11" s="592"/>
      <c r="E11" s="592"/>
      <c r="F11" s="592"/>
      <c r="G11" s="592"/>
      <c r="H11" s="246" t="s">
        <v>695</v>
      </c>
      <c r="I11" s="246" t="s">
        <v>696</v>
      </c>
      <c r="J11" s="246" t="s">
        <v>697</v>
      </c>
      <c r="K11" s="246" t="s">
        <v>698</v>
      </c>
      <c r="L11" s="594"/>
      <c r="M11" s="591"/>
      <c r="N11" s="591"/>
      <c r="O11" s="591"/>
    </row>
    <row r="12" spans="1:15" s="7" customFormat="1" ht="46.5" customHeight="1" x14ac:dyDescent="0.2">
      <c r="A12" s="56"/>
      <c r="B12" s="595" t="s">
        <v>226</v>
      </c>
      <c r="C12" s="613" t="s">
        <v>231</v>
      </c>
      <c r="D12" s="611" t="s">
        <v>216</v>
      </c>
      <c r="E12" s="137" t="s">
        <v>442</v>
      </c>
      <c r="F12" s="137" t="s">
        <v>366</v>
      </c>
      <c r="G12" s="157">
        <f>1/1</f>
        <v>1</v>
      </c>
      <c r="H12" s="273">
        <f>1/1</f>
        <v>1</v>
      </c>
      <c r="I12" s="273">
        <f>1/1</f>
        <v>1</v>
      </c>
      <c r="J12" s="157">
        <v>1</v>
      </c>
      <c r="K12" s="157">
        <v>1</v>
      </c>
      <c r="L12" s="62">
        <v>44562</v>
      </c>
      <c r="M12" s="62">
        <v>44926</v>
      </c>
      <c r="N12" s="219" t="s">
        <v>257</v>
      </c>
      <c r="O12" s="99"/>
    </row>
    <row r="13" spans="1:15" s="7" customFormat="1" ht="72" customHeight="1" x14ac:dyDescent="0.2">
      <c r="A13" s="56"/>
      <c r="B13" s="596"/>
      <c r="C13" s="614"/>
      <c r="D13" s="612"/>
      <c r="E13" s="159" t="s">
        <v>594</v>
      </c>
      <c r="F13" s="373" t="s">
        <v>592</v>
      </c>
      <c r="G13" s="188">
        <v>0.9</v>
      </c>
      <c r="H13" s="188">
        <f>13/34</f>
        <v>0.38235294117647056</v>
      </c>
      <c r="I13" s="188">
        <f>20/34</f>
        <v>0.58823529411764708</v>
      </c>
      <c r="J13" s="188">
        <v>0.75</v>
      </c>
      <c r="K13" s="188">
        <f>32/34</f>
        <v>0.94117647058823528</v>
      </c>
      <c r="L13" s="45">
        <v>44562</v>
      </c>
      <c r="M13" s="45">
        <v>44926</v>
      </c>
      <c r="N13" s="218" t="s">
        <v>257</v>
      </c>
      <c r="O13" s="345" t="s">
        <v>759</v>
      </c>
    </row>
    <row r="14" spans="1:15" s="7" customFormat="1" ht="234" customHeight="1" x14ac:dyDescent="0.2">
      <c r="A14" s="56"/>
      <c r="B14" s="596"/>
      <c r="C14" s="614"/>
      <c r="D14" s="166" t="s">
        <v>377</v>
      </c>
      <c r="E14" s="159" t="s">
        <v>443</v>
      </c>
      <c r="F14" s="159" t="s">
        <v>444</v>
      </c>
      <c r="G14" s="158">
        <v>2</v>
      </c>
      <c r="H14" s="158" t="s">
        <v>700</v>
      </c>
      <c r="I14" s="283">
        <v>0</v>
      </c>
      <c r="J14" s="85">
        <v>0.5</v>
      </c>
      <c r="K14" s="85">
        <v>0.5</v>
      </c>
      <c r="L14" s="45">
        <v>44562</v>
      </c>
      <c r="M14" s="45">
        <v>44926</v>
      </c>
      <c r="N14" s="218" t="s">
        <v>257</v>
      </c>
      <c r="O14" s="345" t="s">
        <v>760</v>
      </c>
    </row>
    <row r="15" spans="1:15" s="7" customFormat="1" ht="43.5" customHeight="1" x14ac:dyDescent="0.2">
      <c r="A15" s="56"/>
      <c r="B15" s="596"/>
      <c r="C15" s="599" t="s">
        <v>61</v>
      </c>
      <c r="D15" s="599" t="s">
        <v>267</v>
      </c>
      <c r="E15" s="159" t="s">
        <v>445</v>
      </c>
      <c r="F15" s="87" t="s">
        <v>201</v>
      </c>
      <c r="G15" s="138">
        <f>1/1</f>
        <v>1</v>
      </c>
      <c r="H15" s="138">
        <f>1/1</f>
        <v>1</v>
      </c>
      <c r="I15" s="138">
        <f>1/1</f>
        <v>1</v>
      </c>
      <c r="J15" s="138">
        <v>1</v>
      </c>
      <c r="K15" s="138">
        <v>1</v>
      </c>
      <c r="L15" s="45">
        <v>44562</v>
      </c>
      <c r="M15" s="45">
        <v>44926</v>
      </c>
      <c r="N15" s="121" t="s">
        <v>143</v>
      </c>
      <c r="O15" s="91"/>
    </row>
    <row r="16" spans="1:15" s="7" customFormat="1" ht="66" customHeight="1" x14ac:dyDescent="0.2">
      <c r="A16" s="56"/>
      <c r="B16" s="596"/>
      <c r="C16" s="599"/>
      <c r="D16" s="599"/>
      <c r="E16" s="159" t="s">
        <v>446</v>
      </c>
      <c r="F16" s="153" t="s">
        <v>368</v>
      </c>
      <c r="G16" s="138">
        <f>1/1</f>
        <v>1</v>
      </c>
      <c r="H16" s="138" t="s">
        <v>700</v>
      </c>
      <c r="I16" s="138" t="s">
        <v>700</v>
      </c>
      <c r="J16" s="138">
        <v>1</v>
      </c>
      <c r="K16" s="138">
        <v>1</v>
      </c>
      <c r="L16" s="45">
        <v>44562</v>
      </c>
      <c r="M16" s="45">
        <v>44926</v>
      </c>
      <c r="N16" s="121" t="s">
        <v>143</v>
      </c>
      <c r="O16" s="108"/>
    </row>
    <row r="17" spans="1:15" s="7" customFormat="1" ht="66" customHeight="1" x14ac:dyDescent="0.2">
      <c r="A17" s="56"/>
      <c r="B17" s="596"/>
      <c r="C17" s="599"/>
      <c r="D17" s="599"/>
      <c r="E17" s="159" t="s">
        <v>447</v>
      </c>
      <c r="F17" s="153" t="s">
        <v>370</v>
      </c>
      <c r="G17" s="138">
        <v>1</v>
      </c>
      <c r="H17" s="138" t="s">
        <v>700</v>
      </c>
      <c r="I17" s="138" t="s">
        <v>700</v>
      </c>
      <c r="J17" s="138">
        <v>1</v>
      </c>
      <c r="K17" s="138">
        <v>1</v>
      </c>
      <c r="L17" s="45">
        <v>44562</v>
      </c>
      <c r="M17" s="45">
        <v>44926</v>
      </c>
      <c r="N17" s="92" t="s">
        <v>609</v>
      </c>
      <c r="O17" s="108"/>
    </row>
    <row r="18" spans="1:15" s="7" customFormat="1" ht="66" customHeight="1" x14ac:dyDescent="0.2">
      <c r="A18" s="56"/>
      <c r="B18" s="596"/>
      <c r="C18" s="599"/>
      <c r="D18" s="599"/>
      <c r="E18" s="154" t="s">
        <v>448</v>
      </c>
      <c r="F18" s="87" t="s">
        <v>367</v>
      </c>
      <c r="G18" s="136">
        <v>1</v>
      </c>
      <c r="H18" s="136" t="s">
        <v>700</v>
      </c>
      <c r="I18" s="138">
        <f>1/1</f>
        <v>1</v>
      </c>
      <c r="J18" s="136">
        <v>1</v>
      </c>
      <c r="K18" s="136">
        <v>1</v>
      </c>
      <c r="L18" s="45">
        <v>44562</v>
      </c>
      <c r="M18" s="45">
        <v>44926</v>
      </c>
      <c r="N18" s="121" t="s">
        <v>143</v>
      </c>
      <c r="O18" s="91"/>
    </row>
    <row r="19" spans="1:15" s="7" customFormat="1" ht="66" customHeight="1" x14ac:dyDescent="0.2">
      <c r="A19" s="56"/>
      <c r="B19" s="596"/>
      <c r="C19" s="599"/>
      <c r="D19" s="599"/>
      <c r="E19" s="159" t="s">
        <v>449</v>
      </c>
      <c r="F19" s="92" t="s">
        <v>369</v>
      </c>
      <c r="G19" s="136">
        <v>1</v>
      </c>
      <c r="H19" s="136" t="s">
        <v>700</v>
      </c>
      <c r="I19" s="138" t="s">
        <v>700</v>
      </c>
      <c r="J19" s="136">
        <v>1</v>
      </c>
      <c r="K19" s="136">
        <v>1</v>
      </c>
      <c r="L19" s="45">
        <v>44562</v>
      </c>
      <c r="M19" s="45">
        <v>44926</v>
      </c>
      <c r="N19" s="121" t="s">
        <v>143</v>
      </c>
      <c r="O19" s="91"/>
    </row>
    <row r="20" spans="1:15" s="7" customFormat="1" ht="62.25" customHeight="1" x14ac:dyDescent="0.2">
      <c r="A20" s="56"/>
      <c r="B20" s="596"/>
      <c r="C20" s="599"/>
      <c r="D20" s="599"/>
      <c r="E20" s="159" t="s">
        <v>515</v>
      </c>
      <c r="F20" s="92" t="s">
        <v>371</v>
      </c>
      <c r="G20" s="136">
        <v>1</v>
      </c>
      <c r="H20" s="136" t="s">
        <v>700</v>
      </c>
      <c r="I20" s="138" t="s">
        <v>700</v>
      </c>
      <c r="J20" s="136">
        <v>1</v>
      </c>
      <c r="K20" s="136">
        <v>1</v>
      </c>
      <c r="L20" s="45">
        <v>44562</v>
      </c>
      <c r="M20" s="45">
        <v>44926</v>
      </c>
      <c r="N20" s="121" t="s">
        <v>143</v>
      </c>
      <c r="O20" s="91"/>
    </row>
    <row r="21" spans="1:15" s="7" customFormat="1" ht="78" customHeight="1" x14ac:dyDescent="0.2">
      <c r="A21" s="56"/>
      <c r="B21" s="596"/>
      <c r="C21" s="603" t="s">
        <v>232</v>
      </c>
      <c r="D21" s="598" t="s">
        <v>227</v>
      </c>
      <c r="E21" s="159" t="s">
        <v>450</v>
      </c>
      <c r="F21" s="437" t="s">
        <v>372</v>
      </c>
      <c r="G21" s="188" t="s">
        <v>308</v>
      </c>
      <c r="H21" s="188" t="s">
        <v>700</v>
      </c>
      <c r="I21" s="138">
        <f>2/4</f>
        <v>0.5</v>
      </c>
      <c r="J21" s="188">
        <v>1</v>
      </c>
      <c r="K21" s="188">
        <v>1</v>
      </c>
      <c r="L21" s="45">
        <v>44562</v>
      </c>
      <c r="M21" s="45">
        <v>44926</v>
      </c>
      <c r="N21" s="180" t="s">
        <v>144</v>
      </c>
      <c r="O21" s="182"/>
    </row>
    <row r="22" spans="1:15" s="7" customFormat="1" ht="91" customHeight="1" x14ac:dyDescent="0.2">
      <c r="A22" s="56"/>
      <c r="B22" s="596"/>
      <c r="C22" s="603"/>
      <c r="D22" s="598"/>
      <c r="E22" s="159" t="s">
        <v>451</v>
      </c>
      <c r="F22" s="92" t="s">
        <v>374</v>
      </c>
      <c r="G22" s="122" t="s">
        <v>256</v>
      </c>
      <c r="H22" s="158" t="s">
        <v>700</v>
      </c>
      <c r="I22" s="136">
        <f>2/4</f>
        <v>0.5</v>
      </c>
      <c r="J22" s="136">
        <f>4/4</f>
        <v>1</v>
      </c>
      <c r="K22" s="136">
        <f>4/4</f>
        <v>1</v>
      </c>
      <c r="L22" s="45">
        <v>44562</v>
      </c>
      <c r="M22" s="45">
        <v>44926</v>
      </c>
      <c r="N22" s="180" t="s">
        <v>608</v>
      </c>
      <c r="O22" s="346"/>
    </row>
    <row r="23" spans="1:15" s="7" customFormat="1" ht="91" customHeight="1" x14ac:dyDescent="0.2">
      <c r="A23" s="56"/>
      <c r="B23" s="596"/>
      <c r="C23" s="604" t="s">
        <v>236</v>
      </c>
      <c r="D23" s="153" t="s">
        <v>230</v>
      </c>
      <c r="E23" s="121" t="s">
        <v>595</v>
      </c>
      <c r="F23" s="92" t="s">
        <v>596</v>
      </c>
      <c r="G23" s="103">
        <v>1</v>
      </c>
      <c r="H23" s="103">
        <f>1/1</f>
        <v>1</v>
      </c>
      <c r="I23" s="103">
        <f>1/1</f>
        <v>1</v>
      </c>
      <c r="J23" s="103">
        <v>1</v>
      </c>
      <c r="K23" s="103">
        <v>1</v>
      </c>
      <c r="L23" s="45">
        <v>44562</v>
      </c>
      <c r="M23" s="45">
        <v>44926</v>
      </c>
      <c r="N23" s="180" t="s">
        <v>144</v>
      </c>
      <c r="O23" s="182"/>
    </row>
    <row r="24" spans="1:15" s="7" customFormat="1" ht="97" customHeight="1" x14ac:dyDescent="0.2">
      <c r="A24" s="56"/>
      <c r="B24" s="596"/>
      <c r="C24" s="606"/>
      <c r="D24" s="604" t="s">
        <v>230</v>
      </c>
      <c r="E24" s="604" t="s">
        <v>620</v>
      </c>
      <c r="F24" s="374" t="s">
        <v>373</v>
      </c>
      <c r="G24" s="122">
        <v>2</v>
      </c>
      <c r="H24" s="122" t="s">
        <v>700</v>
      </c>
      <c r="I24" s="103">
        <f>1/2</f>
        <v>0.5</v>
      </c>
      <c r="J24" s="103">
        <f>1/2</f>
        <v>0.5</v>
      </c>
      <c r="K24" s="103">
        <f>1/2</f>
        <v>0.5</v>
      </c>
      <c r="L24" s="45">
        <v>44562</v>
      </c>
      <c r="M24" s="45">
        <v>44926</v>
      </c>
      <c r="N24" s="180" t="s">
        <v>144</v>
      </c>
      <c r="O24" s="347" t="s">
        <v>761</v>
      </c>
    </row>
    <row r="25" spans="1:15" s="7" customFormat="1" ht="97" customHeight="1" x14ac:dyDescent="0.2">
      <c r="A25" s="56"/>
      <c r="B25" s="596"/>
      <c r="C25" s="605"/>
      <c r="D25" s="605"/>
      <c r="E25" s="605"/>
      <c r="F25" s="374" t="s">
        <v>621</v>
      </c>
      <c r="G25" s="122">
        <v>4</v>
      </c>
      <c r="H25" s="136">
        <f>1/1</f>
        <v>1</v>
      </c>
      <c r="I25" s="136">
        <f>2/4</f>
        <v>0.5</v>
      </c>
      <c r="J25" s="136">
        <f>1/1</f>
        <v>1</v>
      </c>
      <c r="K25" s="136">
        <f>1/1</f>
        <v>1</v>
      </c>
      <c r="L25" s="45">
        <v>44562</v>
      </c>
      <c r="M25" s="45">
        <v>44926</v>
      </c>
      <c r="N25" s="180" t="s">
        <v>144</v>
      </c>
      <c r="O25" s="182"/>
    </row>
    <row r="26" spans="1:15" s="7" customFormat="1" ht="120.75" customHeight="1" x14ac:dyDescent="0.2">
      <c r="A26" s="56"/>
      <c r="B26" s="596"/>
      <c r="C26" s="134" t="s">
        <v>20</v>
      </c>
      <c r="D26" s="179" t="s">
        <v>378</v>
      </c>
      <c r="E26" s="159" t="s">
        <v>452</v>
      </c>
      <c r="F26" s="159" t="s">
        <v>211</v>
      </c>
      <c r="G26" s="122" t="s">
        <v>256</v>
      </c>
      <c r="H26" s="138">
        <v>1</v>
      </c>
      <c r="I26" s="138">
        <v>1</v>
      </c>
      <c r="J26" s="136">
        <v>1</v>
      </c>
      <c r="K26" s="136">
        <v>1</v>
      </c>
      <c r="L26" s="45">
        <v>44562</v>
      </c>
      <c r="M26" s="45">
        <v>44926</v>
      </c>
      <c r="N26" s="180" t="s">
        <v>259</v>
      </c>
      <c r="O26" s="182"/>
    </row>
    <row r="27" spans="1:15" s="7" customFormat="1" ht="73.5" customHeight="1" x14ac:dyDescent="0.2">
      <c r="A27" s="56"/>
      <c r="B27" s="596"/>
      <c r="C27" s="607" t="s">
        <v>233</v>
      </c>
      <c r="D27" s="609" t="s">
        <v>228</v>
      </c>
      <c r="E27" s="159" t="s">
        <v>453</v>
      </c>
      <c r="F27" s="86" t="s">
        <v>728</v>
      </c>
      <c r="G27" s="97" t="s">
        <v>266</v>
      </c>
      <c r="H27" s="136">
        <f>1/1</f>
        <v>1</v>
      </c>
      <c r="I27" s="136">
        <f>1/1</f>
        <v>1</v>
      </c>
      <c r="J27" s="97">
        <v>0.84</v>
      </c>
      <c r="K27" s="97">
        <v>1</v>
      </c>
      <c r="L27" s="45">
        <v>44562</v>
      </c>
      <c r="M27" s="45">
        <v>44926</v>
      </c>
      <c r="N27" s="218" t="s">
        <v>257</v>
      </c>
      <c r="O27" s="100"/>
    </row>
    <row r="28" spans="1:15" s="7" customFormat="1" ht="73.5" customHeight="1" x14ac:dyDescent="0.2">
      <c r="A28" s="56"/>
      <c r="B28" s="596"/>
      <c r="C28" s="608"/>
      <c r="D28" s="610"/>
      <c r="E28" s="159" t="s">
        <v>453</v>
      </c>
      <c r="F28" s="86" t="s">
        <v>260</v>
      </c>
      <c r="G28" s="122" t="s">
        <v>729</v>
      </c>
      <c r="H28" s="136">
        <f>10/19</f>
        <v>0.52631578947368418</v>
      </c>
      <c r="I28" s="136">
        <f>12/19</f>
        <v>0.63157894736842102</v>
      </c>
      <c r="J28" s="97">
        <v>0.84</v>
      </c>
      <c r="K28" s="97">
        <v>1</v>
      </c>
      <c r="L28" s="45">
        <v>44562</v>
      </c>
      <c r="M28" s="45">
        <v>44926</v>
      </c>
      <c r="N28" s="180" t="s">
        <v>789</v>
      </c>
      <c r="O28" s="100"/>
    </row>
    <row r="29" spans="1:15" s="7" customFormat="1" ht="66" customHeight="1" x14ac:dyDescent="0.2">
      <c r="B29" s="596"/>
      <c r="C29" s="598" t="s">
        <v>234</v>
      </c>
      <c r="D29" s="598" t="s">
        <v>229</v>
      </c>
      <c r="E29" s="159" t="s">
        <v>454</v>
      </c>
      <c r="F29" s="159" t="s">
        <v>261</v>
      </c>
      <c r="G29" s="88">
        <v>1</v>
      </c>
      <c r="H29" s="88" t="s">
        <v>700</v>
      </c>
      <c r="I29" s="88" t="s">
        <v>700</v>
      </c>
      <c r="J29" s="88">
        <v>0</v>
      </c>
      <c r="K29" s="326">
        <v>1</v>
      </c>
      <c r="L29" s="45">
        <v>44562</v>
      </c>
      <c r="M29" s="45">
        <v>44926</v>
      </c>
      <c r="N29" s="180" t="s">
        <v>376</v>
      </c>
      <c r="O29" s="347" t="s">
        <v>762</v>
      </c>
    </row>
    <row r="30" spans="1:15" s="7" customFormat="1" ht="66" customHeight="1" x14ac:dyDescent="0.2">
      <c r="B30" s="596"/>
      <c r="C30" s="598"/>
      <c r="D30" s="598"/>
      <c r="E30" s="159" t="s">
        <v>455</v>
      </c>
      <c r="F30" s="374" t="s">
        <v>258</v>
      </c>
      <c r="G30" s="188" t="s">
        <v>593</v>
      </c>
      <c r="H30" s="188" t="s">
        <v>700</v>
      </c>
      <c r="I30" s="188" t="s">
        <v>700</v>
      </c>
      <c r="J30" s="188" t="s">
        <v>700</v>
      </c>
      <c r="K30" s="188" t="s">
        <v>700</v>
      </c>
      <c r="L30" s="45">
        <v>44562</v>
      </c>
      <c r="M30" s="45">
        <v>44926</v>
      </c>
      <c r="N30" s="180" t="s">
        <v>144</v>
      </c>
      <c r="O30" s="182"/>
    </row>
    <row r="31" spans="1:15" s="7" customFormat="1" ht="98.25" customHeight="1" x14ac:dyDescent="0.2">
      <c r="B31" s="596"/>
      <c r="C31" s="598" t="s">
        <v>235</v>
      </c>
      <c r="D31" s="598" t="s">
        <v>379</v>
      </c>
      <c r="E31" s="153" t="s">
        <v>456</v>
      </c>
      <c r="F31" s="159" t="s">
        <v>264</v>
      </c>
      <c r="G31" s="138">
        <v>1</v>
      </c>
      <c r="H31" s="138">
        <f>7/7</f>
        <v>1</v>
      </c>
      <c r="I31" s="138">
        <f>1/1</f>
        <v>1</v>
      </c>
      <c r="J31" s="138">
        <v>1</v>
      </c>
      <c r="K31" s="138">
        <v>1</v>
      </c>
      <c r="L31" s="45">
        <v>44562</v>
      </c>
      <c r="M31" s="45">
        <v>44926</v>
      </c>
      <c r="N31" s="180" t="s">
        <v>262</v>
      </c>
      <c r="O31" s="182"/>
    </row>
    <row r="32" spans="1:15" s="7" customFormat="1" ht="98.25" customHeight="1" x14ac:dyDescent="0.2">
      <c r="B32" s="596"/>
      <c r="C32" s="598"/>
      <c r="D32" s="598"/>
      <c r="E32" s="153" t="s">
        <v>184</v>
      </c>
      <c r="F32" s="159" t="s">
        <v>192</v>
      </c>
      <c r="G32" s="138">
        <v>1</v>
      </c>
      <c r="H32" s="138">
        <f>1/1</f>
        <v>1</v>
      </c>
      <c r="I32" s="138">
        <f>1/1</f>
        <v>1</v>
      </c>
      <c r="J32" s="138">
        <v>1</v>
      </c>
      <c r="K32" s="138">
        <v>1</v>
      </c>
      <c r="L32" s="45">
        <v>44562</v>
      </c>
      <c r="M32" s="45">
        <v>44926</v>
      </c>
      <c r="N32" s="109" t="s">
        <v>145</v>
      </c>
      <c r="O32" s="93"/>
    </row>
    <row r="33" spans="1:15" s="7" customFormat="1" ht="92.25" customHeight="1" x14ac:dyDescent="0.2">
      <c r="A33" s="4"/>
      <c r="B33" s="596"/>
      <c r="C33" s="598" t="s">
        <v>237</v>
      </c>
      <c r="D33" s="598" t="s">
        <v>380</v>
      </c>
      <c r="E33" s="153" t="s">
        <v>457</v>
      </c>
      <c r="F33" s="159" t="s">
        <v>516</v>
      </c>
      <c r="G33" s="166">
        <v>1</v>
      </c>
      <c r="H33" s="166" t="s">
        <v>700</v>
      </c>
      <c r="I33" s="166" t="s">
        <v>700</v>
      </c>
      <c r="J33" s="166">
        <v>0</v>
      </c>
      <c r="K33" s="166">
        <v>0</v>
      </c>
      <c r="L33" s="45">
        <v>44562</v>
      </c>
      <c r="M33" s="45">
        <v>44926</v>
      </c>
      <c r="N33" s="180" t="s">
        <v>265</v>
      </c>
      <c r="O33" s="182"/>
    </row>
    <row r="34" spans="1:15" s="7" customFormat="1" ht="92.25" customHeight="1" x14ac:dyDescent="0.2">
      <c r="A34" s="4"/>
      <c r="B34" s="596"/>
      <c r="C34" s="598"/>
      <c r="D34" s="598"/>
      <c r="E34" s="153" t="s">
        <v>458</v>
      </c>
      <c r="F34" s="159" t="s">
        <v>517</v>
      </c>
      <c r="G34" s="55">
        <v>1</v>
      </c>
      <c r="H34" s="55" t="s">
        <v>700</v>
      </c>
      <c r="I34" s="55" t="s">
        <v>700</v>
      </c>
      <c r="J34" s="55">
        <v>0</v>
      </c>
      <c r="K34" s="55">
        <v>0</v>
      </c>
      <c r="L34" s="45">
        <v>44562</v>
      </c>
      <c r="M34" s="45">
        <v>44926</v>
      </c>
      <c r="N34" s="180" t="s">
        <v>265</v>
      </c>
      <c r="O34" s="182"/>
    </row>
    <row r="35" spans="1:15" s="7" customFormat="1" ht="51" customHeight="1" x14ac:dyDescent="0.2">
      <c r="A35" s="4"/>
      <c r="B35" s="596"/>
      <c r="C35" s="600" t="s">
        <v>232</v>
      </c>
      <c r="D35" s="598" t="s">
        <v>381</v>
      </c>
      <c r="E35" s="598" t="s">
        <v>459</v>
      </c>
      <c r="F35" s="68" t="s">
        <v>375</v>
      </c>
      <c r="G35" s="55">
        <v>1</v>
      </c>
      <c r="H35" s="103">
        <f>1/1</f>
        <v>1</v>
      </c>
      <c r="I35" s="103">
        <f>1/1</f>
        <v>1</v>
      </c>
      <c r="J35" s="144">
        <v>1</v>
      </c>
      <c r="K35" s="144">
        <v>1</v>
      </c>
      <c r="L35" s="45">
        <v>44562</v>
      </c>
      <c r="M35" s="45">
        <v>44926</v>
      </c>
      <c r="N35" s="180" t="s">
        <v>263</v>
      </c>
      <c r="O35" s="182"/>
    </row>
    <row r="36" spans="1:15" ht="60" customHeight="1" thickBot="1" x14ac:dyDescent="0.25">
      <c r="B36" s="597"/>
      <c r="C36" s="601"/>
      <c r="D36" s="602"/>
      <c r="E36" s="602"/>
      <c r="F36" s="220" t="s">
        <v>518</v>
      </c>
      <c r="G36" s="221" t="s">
        <v>597</v>
      </c>
      <c r="H36" s="379">
        <f>2/9</f>
        <v>0.22222222222222221</v>
      </c>
      <c r="I36" s="379">
        <f>4/9</f>
        <v>0.44444444444444442</v>
      </c>
      <c r="J36" s="379">
        <v>0.6</v>
      </c>
      <c r="K36" s="379">
        <v>1</v>
      </c>
      <c r="L36" s="63">
        <v>44562</v>
      </c>
      <c r="M36" s="63">
        <v>44926</v>
      </c>
      <c r="N36" s="181" t="s">
        <v>263</v>
      </c>
      <c r="O36" s="111"/>
    </row>
    <row r="37" spans="1:15" x14ac:dyDescent="0.2">
      <c r="H37" s="145">
        <f>AVERAGE(H12:H36)</f>
        <v>0.84424091273936475</v>
      </c>
      <c r="I37" s="145">
        <f>AVERAGE(I12:I36)</f>
        <v>0.74495639329003016</v>
      </c>
      <c r="J37" s="145">
        <f>AVERAGE(J12:J36)</f>
        <v>0.79291666666666671</v>
      </c>
      <c r="K37" s="145">
        <f>AVERAGE(Financiera!K12:K28)</f>
        <v>0.919047619047619</v>
      </c>
    </row>
  </sheetData>
  <mergeCells count="42">
    <mergeCell ref="E35:E36"/>
    <mergeCell ref="C33:C34"/>
    <mergeCell ref="D33:D34"/>
    <mergeCell ref="H10:K10"/>
    <mergeCell ref="C10:C11"/>
    <mergeCell ref="D10:D11"/>
    <mergeCell ref="C15:C20"/>
    <mergeCell ref="D12:D13"/>
    <mergeCell ref="C12:C14"/>
    <mergeCell ref="E24:E25"/>
    <mergeCell ref="B12:B36"/>
    <mergeCell ref="D29:D30"/>
    <mergeCell ref="C29:C30"/>
    <mergeCell ref="C31:C32"/>
    <mergeCell ref="D15:D20"/>
    <mergeCell ref="C35:C36"/>
    <mergeCell ref="D35:D36"/>
    <mergeCell ref="D31:D32"/>
    <mergeCell ref="C21:C22"/>
    <mergeCell ref="D21:D22"/>
    <mergeCell ref="D24:D25"/>
    <mergeCell ref="C23:C25"/>
    <mergeCell ref="C27:C28"/>
    <mergeCell ref="D27:D28"/>
    <mergeCell ref="B5:O5"/>
    <mergeCell ref="B6:O6"/>
    <mergeCell ref="B7:O7"/>
    <mergeCell ref="O10:O11"/>
    <mergeCell ref="G10:G11"/>
    <mergeCell ref="F10:F11"/>
    <mergeCell ref="M10:M11"/>
    <mergeCell ref="B8:O8"/>
    <mergeCell ref="E10:E11"/>
    <mergeCell ref="B10:B11"/>
    <mergeCell ref="L10:L11"/>
    <mergeCell ref="N10:N11"/>
    <mergeCell ref="B1:C4"/>
    <mergeCell ref="N1:O1"/>
    <mergeCell ref="N2:O2"/>
    <mergeCell ref="N3:O3"/>
    <mergeCell ref="N4:O4"/>
    <mergeCell ref="D1:M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topLeftCell="O21" zoomScale="62" zoomScaleNormal="66" workbookViewId="0">
      <selection activeCell="K12" sqref="K12"/>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11" width="25.5" style="4" customWidth="1"/>
    <col min="12" max="12" width="17.83203125" style="5" customWidth="1"/>
    <col min="13" max="14" width="22" style="4" customWidth="1"/>
    <col min="15" max="15" width="25.1640625" style="4" customWidth="1"/>
    <col min="16"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5" width="11.5" style="4"/>
    <col min="16376" max="16384" width="11.5" style="4" customWidth="1"/>
  </cols>
  <sheetData>
    <row r="1" spans="1:15" s="1" customFormat="1" ht="20.25" customHeight="1" x14ac:dyDescent="0.2">
      <c r="A1" s="536"/>
      <c r="B1" s="545"/>
      <c r="C1" s="546"/>
      <c r="D1" s="528" t="s">
        <v>13</v>
      </c>
      <c r="E1" s="529"/>
      <c r="F1" s="529"/>
      <c r="G1" s="529"/>
      <c r="H1" s="529"/>
      <c r="I1" s="529"/>
      <c r="J1" s="529"/>
      <c r="K1" s="529"/>
      <c r="L1" s="529"/>
      <c r="M1" s="530"/>
      <c r="N1" s="458" t="s">
        <v>0</v>
      </c>
      <c r="O1" s="459"/>
    </row>
    <row r="2" spans="1:15" s="1" customFormat="1" ht="20.25" customHeight="1" x14ac:dyDescent="0.2">
      <c r="A2" s="536"/>
      <c r="B2" s="547"/>
      <c r="C2" s="548"/>
      <c r="D2" s="528"/>
      <c r="E2" s="529"/>
      <c r="F2" s="529"/>
      <c r="G2" s="529"/>
      <c r="H2" s="529"/>
      <c r="I2" s="529"/>
      <c r="J2" s="529"/>
      <c r="K2" s="529"/>
      <c r="L2" s="529"/>
      <c r="M2" s="530"/>
      <c r="N2" s="463" t="s">
        <v>101</v>
      </c>
      <c r="O2" s="464"/>
    </row>
    <row r="3" spans="1:15" s="1" customFormat="1" ht="20.25" customHeight="1" x14ac:dyDescent="0.2">
      <c r="A3" s="536"/>
      <c r="B3" s="547"/>
      <c r="C3" s="548"/>
      <c r="D3" s="528"/>
      <c r="E3" s="529"/>
      <c r="F3" s="529"/>
      <c r="G3" s="529"/>
      <c r="H3" s="529"/>
      <c r="I3" s="529"/>
      <c r="J3" s="529"/>
      <c r="K3" s="529"/>
      <c r="L3" s="529"/>
      <c r="M3" s="530"/>
      <c r="N3" s="463" t="s">
        <v>102</v>
      </c>
      <c r="O3" s="464"/>
    </row>
    <row r="4" spans="1:15" s="1" customFormat="1" ht="20.25" customHeight="1" thickBot="1" x14ac:dyDescent="0.25">
      <c r="A4" s="536"/>
      <c r="B4" s="549"/>
      <c r="C4" s="550"/>
      <c r="D4" s="531"/>
      <c r="E4" s="532"/>
      <c r="F4" s="532"/>
      <c r="G4" s="532"/>
      <c r="H4" s="532"/>
      <c r="I4" s="532"/>
      <c r="J4" s="532"/>
      <c r="K4" s="532"/>
      <c r="L4" s="532"/>
      <c r="M4" s="533"/>
      <c r="N4" s="465" t="s">
        <v>1</v>
      </c>
      <c r="O4" s="466"/>
    </row>
    <row r="5" spans="1:15" s="1" customFormat="1" ht="13" thickBot="1" x14ac:dyDescent="0.25">
      <c r="A5" s="536"/>
      <c r="B5" s="534"/>
      <c r="C5" s="534"/>
      <c r="D5" s="534"/>
      <c r="E5" s="534"/>
      <c r="F5" s="534"/>
      <c r="G5" s="534"/>
      <c r="H5" s="534"/>
      <c r="I5" s="534"/>
      <c r="J5" s="534"/>
      <c r="K5" s="534"/>
      <c r="L5" s="534"/>
      <c r="M5" s="534"/>
      <c r="N5" s="535"/>
      <c r="O5" s="535"/>
    </row>
    <row r="6" spans="1:15" s="1" customFormat="1" ht="31.5" customHeight="1" thickBot="1" x14ac:dyDescent="0.25">
      <c r="A6" s="536"/>
      <c r="B6" s="551" t="s">
        <v>742</v>
      </c>
      <c r="C6" s="552"/>
      <c r="D6" s="552"/>
      <c r="E6" s="552"/>
      <c r="F6" s="552"/>
      <c r="G6" s="552"/>
      <c r="H6" s="552"/>
      <c r="I6" s="552"/>
      <c r="J6" s="552"/>
      <c r="K6" s="552"/>
      <c r="L6" s="552"/>
      <c r="M6" s="552"/>
      <c r="N6" s="552"/>
      <c r="O6" s="553"/>
    </row>
    <row r="7" spans="1:15" s="1" customFormat="1" ht="30" customHeight="1" thickBot="1" x14ac:dyDescent="0.25">
      <c r="A7" s="536"/>
      <c r="B7" s="551" t="s">
        <v>221</v>
      </c>
      <c r="C7" s="552"/>
      <c r="D7" s="552"/>
      <c r="E7" s="552"/>
      <c r="F7" s="552"/>
      <c r="G7" s="552"/>
      <c r="H7" s="552"/>
      <c r="I7" s="552"/>
      <c r="J7" s="552"/>
      <c r="K7" s="552"/>
      <c r="L7" s="552"/>
      <c r="M7" s="552"/>
      <c r="N7" s="552"/>
      <c r="O7" s="553"/>
    </row>
    <row r="8" spans="1:15" s="2" customFormat="1" ht="30.75" customHeight="1" thickBot="1" x14ac:dyDescent="0.25">
      <c r="A8" s="536"/>
      <c r="B8" s="551" t="s">
        <v>586</v>
      </c>
      <c r="C8" s="552"/>
      <c r="D8" s="552"/>
      <c r="E8" s="552"/>
      <c r="F8" s="552"/>
      <c r="G8" s="552"/>
      <c r="H8" s="552"/>
      <c r="I8" s="552"/>
      <c r="J8" s="552"/>
      <c r="K8" s="552"/>
      <c r="L8" s="552"/>
      <c r="M8" s="552"/>
      <c r="N8" s="552"/>
      <c r="O8" s="552"/>
    </row>
    <row r="9" spans="1:15" s="1" customFormat="1" ht="13" thickBot="1" x14ac:dyDescent="0.25">
      <c r="A9" s="536"/>
      <c r="B9" s="620"/>
      <c r="C9" s="620"/>
      <c r="D9" s="620"/>
      <c r="E9" s="620"/>
      <c r="F9" s="620"/>
      <c r="G9" s="620"/>
      <c r="H9" s="620"/>
      <c r="I9" s="620"/>
      <c r="J9" s="620"/>
      <c r="K9" s="620"/>
      <c r="L9" s="620"/>
      <c r="M9" s="620"/>
      <c r="N9" s="152"/>
    </row>
    <row r="10" spans="1:15" s="1" customFormat="1" ht="26.25" customHeight="1" thickBot="1" x14ac:dyDescent="0.25">
      <c r="A10" s="536"/>
      <c r="B10" s="539" t="s">
        <v>204</v>
      </c>
      <c r="C10" s="559" t="s">
        <v>2</v>
      </c>
      <c r="D10" s="559" t="s">
        <v>21</v>
      </c>
      <c r="E10" s="559" t="s">
        <v>3</v>
      </c>
      <c r="F10" s="559" t="s">
        <v>9</v>
      </c>
      <c r="G10" s="559" t="s">
        <v>315</v>
      </c>
      <c r="H10" s="567" t="s">
        <v>699</v>
      </c>
      <c r="I10" s="568"/>
      <c r="J10" s="568"/>
      <c r="K10" s="569"/>
      <c r="L10" s="543" t="s">
        <v>7</v>
      </c>
      <c r="M10" s="543" t="s">
        <v>8</v>
      </c>
      <c r="N10" s="554" t="s">
        <v>6</v>
      </c>
      <c r="O10" s="554" t="s">
        <v>528</v>
      </c>
    </row>
    <row r="11" spans="1:15" s="3" customFormat="1" ht="35.25" customHeight="1" thickBot="1" x14ac:dyDescent="0.25">
      <c r="A11" s="536"/>
      <c r="B11" s="593"/>
      <c r="C11" s="592"/>
      <c r="D11" s="592"/>
      <c r="E11" s="592"/>
      <c r="F11" s="592"/>
      <c r="G11" s="560"/>
      <c r="H11" s="261" t="s">
        <v>695</v>
      </c>
      <c r="I11" s="261" t="s">
        <v>696</v>
      </c>
      <c r="J11" s="261" t="s">
        <v>697</v>
      </c>
      <c r="K11" s="261" t="s">
        <v>698</v>
      </c>
      <c r="L11" s="544"/>
      <c r="M11" s="591"/>
      <c r="N11" s="615"/>
      <c r="O11" s="615"/>
    </row>
    <row r="12" spans="1:15" ht="53.25" customHeight="1" thickBot="1" x14ac:dyDescent="0.25">
      <c r="B12" s="595" t="s">
        <v>246</v>
      </c>
      <c r="C12" s="611" t="s">
        <v>62</v>
      </c>
      <c r="D12" s="611" t="s">
        <v>278</v>
      </c>
      <c r="E12" s="112" t="s">
        <v>460</v>
      </c>
      <c r="F12" s="113" t="s">
        <v>148</v>
      </c>
      <c r="G12" s="412">
        <v>12</v>
      </c>
      <c r="H12" s="413">
        <f>3/12</f>
        <v>0.25</v>
      </c>
      <c r="I12" s="413">
        <f>6/12</f>
        <v>0.5</v>
      </c>
      <c r="J12" s="413">
        <f>9/12</f>
        <v>0.75</v>
      </c>
      <c r="K12" s="413">
        <f>12/12</f>
        <v>1</v>
      </c>
      <c r="L12" s="414">
        <v>44562</v>
      </c>
      <c r="M12" s="186">
        <v>44926</v>
      </c>
      <c r="N12" s="200" t="s">
        <v>149</v>
      </c>
      <c r="O12" s="348" t="s">
        <v>763</v>
      </c>
    </row>
    <row r="13" spans="1:15" ht="53.25" customHeight="1" x14ac:dyDescent="0.2">
      <c r="B13" s="617"/>
      <c r="C13" s="616"/>
      <c r="D13" s="616"/>
      <c r="E13" s="225" t="s">
        <v>628</v>
      </c>
      <c r="F13" s="226" t="s">
        <v>629</v>
      </c>
      <c r="G13" s="122">
        <v>1</v>
      </c>
      <c r="H13" s="279" t="s">
        <v>700</v>
      </c>
      <c r="I13" s="279" t="s">
        <v>700</v>
      </c>
      <c r="J13" s="122" t="s">
        <v>700</v>
      </c>
      <c r="K13" s="122">
        <v>0</v>
      </c>
      <c r="L13" s="45">
        <v>44562</v>
      </c>
      <c r="M13" s="45">
        <v>44926</v>
      </c>
      <c r="N13" s="200" t="s">
        <v>149</v>
      </c>
      <c r="O13" s="349" t="s">
        <v>764</v>
      </c>
    </row>
    <row r="14" spans="1:15" ht="46.5" customHeight="1" x14ac:dyDescent="0.2">
      <c r="B14" s="596"/>
      <c r="C14" s="612"/>
      <c r="D14" s="612"/>
      <c r="E14" s="96" t="s">
        <v>241</v>
      </c>
      <c r="F14" s="95" t="s">
        <v>275</v>
      </c>
      <c r="G14" s="136">
        <v>1</v>
      </c>
      <c r="H14" s="278">
        <f>1/1</f>
        <v>1</v>
      </c>
      <c r="I14" s="278">
        <f>1/1</f>
        <v>1</v>
      </c>
      <c r="J14" s="278">
        <f>1/1</f>
        <v>1</v>
      </c>
      <c r="K14" s="136">
        <v>1</v>
      </c>
      <c r="L14" s="45">
        <v>44562</v>
      </c>
      <c r="M14" s="45">
        <v>44926</v>
      </c>
      <c r="N14" s="121" t="s">
        <v>149</v>
      </c>
      <c r="O14" s="91"/>
    </row>
    <row r="15" spans="1:15" ht="93.75" customHeight="1" x14ac:dyDescent="0.2">
      <c r="B15" s="596"/>
      <c r="C15" s="612"/>
      <c r="D15" s="612"/>
      <c r="E15" s="109" t="s">
        <v>627</v>
      </c>
      <c r="F15" s="109" t="s">
        <v>150</v>
      </c>
      <c r="G15" s="102">
        <v>1</v>
      </c>
      <c r="H15" s="279" t="s">
        <v>700</v>
      </c>
      <c r="I15" s="279" t="s">
        <v>700</v>
      </c>
      <c r="J15" s="278">
        <f>1/1</f>
        <v>1</v>
      </c>
      <c r="K15" s="278">
        <f>1/1</f>
        <v>1</v>
      </c>
      <c r="L15" s="45">
        <v>44562</v>
      </c>
      <c r="M15" s="45">
        <v>44926</v>
      </c>
      <c r="N15" s="87" t="s">
        <v>151</v>
      </c>
      <c r="O15" s="139" t="s">
        <v>777</v>
      </c>
    </row>
    <row r="16" spans="1:15" ht="93.75" customHeight="1" x14ac:dyDescent="0.2">
      <c r="B16" s="596"/>
      <c r="C16" s="600" t="s">
        <v>238</v>
      </c>
      <c r="D16" s="600" t="s">
        <v>626</v>
      </c>
      <c r="E16" s="87" t="s">
        <v>461</v>
      </c>
      <c r="F16" s="87" t="s">
        <v>382</v>
      </c>
      <c r="G16" s="280">
        <v>1</v>
      </c>
      <c r="H16" s="278">
        <v>1</v>
      </c>
      <c r="I16" s="278">
        <v>1</v>
      </c>
      <c r="J16" s="278">
        <v>1</v>
      </c>
      <c r="K16" s="145">
        <v>1</v>
      </c>
      <c r="L16" s="45">
        <v>44562</v>
      </c>
      <c r="M16" s="45">
        <v>44926</v>
      </c>
      <c r="N16" s="187" t="s">
        <v>270</v>
      </c>
      <c r="O16" s="140" t="s">
        <v>765</v>
      </c>
    </row>
    <row r="17" spans="2:15" ht="93.75" customHeight="1" x14ac:dyDescent="0.2">
      <c r="B17" s="596"/>
      <c r="C17" s="600"/>
      <c r="D17" s="600"/>
      <c r="E17" s="153" t="s">
        <v>462</v>
      </c>
      <c r="F17" s="376" t="s">
        <v>383</v>
      </c>
      <c r="G17" s="122" t="s">
        <v>269</v>
      </c>
      <c r="H17" s="281">
        <f>11/14</f>
        <v>0.7857142857142857</v>
      </c>
      <c r="I17" s="281">
        <f>11/14</f>
        <v>0.7857142857142857</v>
      </c>
      <c r="J17" s="326">
        <f>11/14</f>
        <v>0.7857142857142857</v>
      </c>
      <c r="K17" s="326">
        <f>11/14</f>
        <v>0.7857142857142857</v>
      </c>
      <c r="L17" s="45">
        <v>44562</v>
      </c>
      <c r="M17" s="45">
        <v>44926</v>
      </c>
      <c r="N17" s="187" t="s">
        <v>270</v>
      </c>
      <c r="O17" s="358"/>
    </row>
    <row r="18" spans="2:15" ht="49.5" customHeight="1" x14ac:dyDescent="0.2">
      <c r="B18" s="596"/>
      <c r="C18" s="600" t="s">
        <v>271</v>
      </c>
      <c r="D18" s="600" t="s">
        <v>630</v>
      </c>
      <c r="E18" s="153" t="s">
        <v>463</v>
      </c>
      <c r="F18" s="183" t="s">
        <v>276</v>
      </c>
      <c r="G18" s="101">
        <v>1</v>
      </c>
      <c r="H18" s="278">
        <v>1</v>
      </c>
      <c r="I18" s="101">
        <v>1</v>
      </c>
      <c r="J18" s="101">
        <v>1</v>
      </c>
      <c r="K18" s="278">
        <v>1</v>
      </c>
      <c r="L18" s="45">
        <v>44562</v>
      </c>
      <c r="M18" s="45">
        <v>44926</v>
      </c>
      <c r="N18" s="187" t="s">
        <v>272</v>
      </c>
      <c r="O18" s="140"/>
    </row>
    <row r="19" spans="2:15" ht="59.25" customHeight="1" x14ac:dyDescent="0.2">
      <c r="B19" s="596"/>
      <c r="C19" s="600"/>
      <c r="D19" s="600"/>
      <c r="E19" s="153" t="s">
        <v>268</v>
      </c>
      <c r="F19" s="376" t="s">
        <v>277</v>
      </c>
      <c r="G19" s="88" t="s">
        <v>269</v>
      </c>
      <c r="H19" s="281">
        <f>1/4</f>
        <v>0.25</v>
      </c>
      <c r="I19" s="281">
        <f>2/4</f>
        <v>0.5</v>
      </c>
      <c r="J19" s="326">
        <f>3/4</f>
        <v>0.75</v>
      </c>
      <c r="K19" s="326">
        <f>4/4</f>
        <v>1</v>
      </c>
      <c r="L19" s="45">
        <v>44562</v>
      </c>
      <c r="M19" s="45">
        <v>44926</v>
      </c>
      <c r="N19" s="187" t="s">
        <v>273</v>
      </c>
      <c r="O19" s="140"/>
    </row>
    <row r="20" spans="2:15" ht="53.25" customHeight="1" x14ac:dyDescent="0.2">
      <c r="B20" s="596"/>
      <c r="C20" s="600"/>
      <c r="D20" s="600"/>
      <c r="E20" s="153" t="s">
        <v>464</v>
      </c>
      <c r="F20" s="183" t="s">
        <v>239</v>
      </c>
      <c r="G20" s="141">
        <v>1</v>
      </c>
      <c r="H20" s="279" t="s">
        <v>700</v>
      </c>
      <c r="I20" s="279" t="s">
        <v>700</v>
      </c>
      <c r="J20" s="141" t="s">
        <v>712</v>
      </c>
      <c r="K20" s="141" t="s">
        <v>712</v>
      </c>
      <c r="L20" s="45">
        <v>44562</v>
      </c>
      <c r="M20" s="45">
        <v>44926</v>
      </c>
      <c r="N20" s="187" t="s">
        <v>274</v>
      </c>
      <c r="O20" s="140"/>
    </row>
    <row r="21" spans="2:15" ht="53.25" customHeight="1" x14ac:dyDescent="0.2">
      <c r="B21" s="596"/>
      <c r="C21" s="600"/>
      <c r="D21" s="600"/>
      <c r="E21" s="153" t="s">
        <v>465</v>
      </c>
      <c r="F21" s="106" t="s">
        <v>384</v>
      </c>
      <c r="G21" s="141">
        <v>1</v>
      </c>
      <c r="H21" s="278">
        <f>1/1</f>
        <v>1</v>
      </c>
      <c r="I21" s="278">
        <f>1/1</f>
        <v>1</v>
      </c>
      <c r="J21" s="278">
        <f>1/1</f>
        <v>1</v>
      </c>
      <c r="K21" s="278">
        <f>1/1</f>
        <v>1</v>
      </c>
      <c r="L21" s="45">
        <v>44562</v>
      </c>
      <c r="M21" s="45">
        <v>44926</v>
      </c>
      <c r="N21" s="187" t="s">
        <v>338</v>
      </c>
      <c r="O21" s="140"/>
    </row>
    <row r="22" spans="2:15" ht="93.75" customHeight="1" x14ac:dyDescent="0.2">
      <c r="B22" s="596"/>
      <c r="C22" s="600"/>
      <c r="D22" s="600" t="s">
        <v>631</v>
      </c>
      <c r="E22" s="153" t="s">
        <v>466</v>
      </c>
      <c r="F22" s="183" t="s">
        <v>152</v>
      </c>
      <c r="G22" s="122">
        <v>12</v>
      </c>
      <c r="H22" s="138">
        <f>3/12</f>
        <v>0.25</v>
      </c>
      <c r="I22" s="138">
        <f>6/12</f>
        <v>0.5</v>
      </c>
      <c r="J22" s="136">
        <f>9/12</f>
        <v>0.75</v>
      </c>
      <c r="K22" s="136">
        <f>12/12</f>
        <v>1</v>
      </c>
      <c r="L22" s="45">
        <v>44562</v>
      </c>
      <c r="M22" s="45">
        <v>44926</v>
      </c>
      <c r="N22" s="87" t="s">
        <v>151</v>
      </c>
      <c r="O22" s="139"/>
    </row>
    <row r="23" spans="2:15" ht="93.75" customHeight="1" x14ac:dyDescent="0.2">
      <c r="B23" s="596"/>
      <c r="C23" s="600"/>
      <c r="D23" s="600"/>
      <c r="E23" s="153" t="s">
        <v>467</v>
      </c>
      <c r="F23" s="183" t="s">
        <v>193</v>
      </c>
      <c r="G23" s="90">
        <v>12</v>
      </c>
      <c r="H23" s="281">
        <f>3/12</f>
        <v>0.25</v>
      </c>
      <c r="I23" s="281">
        <f>6/12</f>
        <v>0.5</v>
      </c>
      <c r="J23" s="136">
        <f>9/12</f>
        <v>0.75</v>
      </c>
      <c r="K23" s="136">
        <f>12/12</f>
        <v>1</v>
      </c>
      <c r="L23" s="45">
        <v>44562</v>
      </c>
      <c r="M23" s="45">
        <v>44926</v>
      </c>
      <c r="N23" s="87" t="s">
        <v>185</v>
      </c>
      <c r="O23" s="139"/>
    </row>
    <row r="24" spans="2:15" ht="93.75" customHeight="1" x14ac:dyDescent="0.2">
      <c r="B24" s="596"/>
      <c r="C24" s="600"/>
      <c r="D24" s="612" t="s">
        <v>279</v>
      </c>
      <c r="E24" s="153" t="s">
        <v>468</v>
      </c>
      <c r="F24" s="183" t="s">
        <v>153</v>
      </c>
      <c r="G24" s="156">
        <v>4</v>
      </c>
      <c r="H24" s="138">
        <f>1/4</f>
        <v>0.25</v>
      </c>
      <c r="I24" s="138">
        <f>2/4</f>
        <v>0.5</v>
      </c>
      <c r="J24" s="138">
        <f>3/4</f>
        <v>0.75</v>
      </c>
      <c r="K24" s="138">
        <f>4/4</f>
        <v>1</v>
      </c>
      <c r="L24" s="45">
        <v>44562</v>
      </c>
      <c r="M24" s="45">
        <v>44926</v>
      </c>
      <c r="N24" s="87" t="s">
        <v>154</v>
      </c>
      <c r="O24" s="139"/>
    </row>
    <row r="25" spans="2:15" ht="93.75" customHeight="1" x14ac:dyDescent="0.2">
      <c r="B25" s="596"/>
      <c r="C25" s="600"/>
      <c r="D25" s="612"/>
      <c r="E25" s="153" t="s">
        <v>469</v>
      </c>
      <c r="F25" s="183" t="s">
        <v>194</v>
      </c>
      <c r="G25" s="90">
        <v>12</v>
      </c>
      <c r="H25" s="138">
        <f>3/12</f>
        <v>0.25</v>
      </c>
      <c r="I25" s="138">
        <f>6/12</f>
        <v>0.5</v>
      </c>
      <c r="J25" s="138">
        <f>9/12</f>
        <v>0.75</v>
      </c>
      <c r="K25" s="138">
        <f>12/12</f>
        <v>1</v>
      </c>
      <c r="L25" s="45">
        <v>44562</v>
      </c>
      <c r="M25" s="45">
        <v>44926</v>
      </c>
      <c r="N25" s="87" t="s">
        <v>186</v>
      </c>
      <c r="O25" s="139"/>
    </row>
    <row r="26" spans="2:15" ht="93.75" customHeight="1" x14ac:dyDescent="0.2">
      <c r="B26" s="596"/>
      <c r="C26" s="600"/>
      <c r="D26" s="612"/>
      <c r="E26" s="153" t="s">
        <v>187</v>
      </c>
      <c r="F26" s="183" t="s">
        <v>188</v>
      </c>
      <c r="G26" s="103" t="s">
        <v>189</v>
      </c>
      <c r="H26" s="278">
        <v>0.99</v>
      </c>
      <c r="I26" s="138">
        <f>3512097485/3860415461</f>
        <v>0.90977189384953616</v>
      </c>
      <c r="J26" s="441"/>
      <c r="K26" s="439"/>
      <c r="L26" s="45">
        <v>44562</v>
      </c>
      <c r="M26" s="45">
        <v>44926</v>
      </c>
      <c r="N26" s="87" t="s">
        <v>186</v>
      </c>
      <c r="O26" s="139" t="s">
        <v>797</v>
      </c>
    </row>
    <row r="27" spans="2:15" ht="141" customHeight="1" x14ac:dyDescent="0.2">
      <c r="B27" s="618"/>
      <c r="C27" s="604" t="s">
        <v>632</v>
      </c>
      <c r="D27" s="227" t="s">
        <v>633</v>
      </c>
      <c r="E27" s="184" t="s">
        <v>733</v>
      </c>
      <c r="F27" s="228" t="s">
        <v>634</v>
      </c>
      <c r="G27" s="103" t="s">
        <v>330</v>
      </c>
      <c r="H27" s="138">
        <f>2/6</f>
        <v>0.33333333333333331</v>
      </c>
      <c r="I27" s="138">
        <f>3/6</f>
        <v>0.5</v>
      </c>
      <c r="J27" s="138">
        <f>4/6</f>
        <v>0.66666666666666663</v>
      </c>
      <c r="K27" s="138">
        <f>6/6</f>
        <v>1</v>
      </c>
      <c r="L27" s="45">
        <v>44562</v>
      </c>
      <c r="M27" s="45">
        <v>44926</v>
      </c>
      <c r="N27" s="87" t="s">
        <v>635</v>
      </c>
      <c r="O27" s="229"/>
    </row>
    <row r="28" spans="2:15" ht="93.75" customHeight="1" thickBot="1" x14ac:dyDescent="0.25">
      <c r="B28" s="597"/>
      <c r="C28" s="619"/>
      <c r="D28" s="114" t="s">
        <v>146</v>
      </c>
      <c r="E28" s="178" t="s">
        <v>470</v>
      </c>
      <c r="F28" s="107" t="s">
        <v>190</v>
      </c>
      <c r="G28" s="230">
        <v>6</v>
      </c>
      <c r="H28" s="138">
        <f>2/6</f>
        <v>0.33333333333333331</v>
      </c>
      <c r="I28" s="138">
        <f>3/6</f>
        <v>0.5</v>
      </c>
      <c r="J28" s="138">
        <f>5/6</f>
        <v>0.83333333333333337</v>
      </c>
      <c r="K28" s="138">
        <f>6/6</f>
        <v>1</v>
      </c>
      <c r="L28" s="63">
        <v>44562</v>
      </c>
      <c r="M28" s="63">
        <v>44926</v>
      </c>
      <c r="N28" s="201" t="s">
        <v>147</v>
      </c>
      <c r="O28" s="350" t="s">
        <v>766</v>
      </c>
    </row>
    <row r="29" spans="2:15" ht="22" customHeight="1" x14ac:dyDescent="0.2">
      <c r="H29" s="278">
        <f>AVERAGE(H12:H28)</f>
        <v>0.56731292517006804</v>
      </c>
      <c r="I29" s="267">
        <f>AVERAGE(I12:I28)</f>
        <v>0.69253472711170161</v>
      </c>
      <c r="J29" s="267">
        <f>AVERAGE(J12:J28)</f>
        <v>0.84183673469387743</v>
      </c>
      <c r="K29" s="145">
        <f>AVERAGE(K12:K28)</f>
        <v>0.919047619047619</v>
      </c>
      <c r="M29" s="558" t="s">
        <v>4</v>
      </c>
      <c r="N29" s="558"/>
      <c r="O29" s="558"/>
    </row>
  </sheetData>
  <mergeCells count="34">
    <mergeCell ref="A1:A11"/>
    <mergeCell ref="B9:M9"/>
    <mergeCell ref="B1:C4"/>
    <mergeCell ref="F10:F11"/>
    <mergeCell ref="M10:M11"/>
    <mergeCell ref="B10:B11"/>
    <mergeCell ref="C10:C11"/>
    <mergeCell ref="D10:D11"/>
    <mergeCell ref="E10:E11"/>
    <mergeCell ref="B6:O6"/>
    <mergeCell ref="G10:G11"/>
    <mergeCell ref="B7:O7"/>
    <mergeCell ref="M29:O29"/>
    <mergeCell ref="N4:O4"/>
    <mergeCell ref="D1:M4"/>
    <mergeCell ref="D12:D15"/>
    <mergeCell ref="D22:D23"/>
    <mergeCell ref="D24:D26"/>
    <mergeCell ref="B5:O5"/>
    <mergeCell ref="O10:O11"/>
    <mergeCell ref="B12:B28"/>
    <mergeCell ref="B8:O8"/>
    <mergeCell ref="L10:L11"/>
    <mergeCell ref="C16:C17"/>
    <mergeCell ref="N1:O1"/>
    <mergeCell ref="N2:O2"/>
    <mergeCell ref="C27:C28"/>
    <mergeCell ref="D18:D21"/>
    <mergeCell ref="D16:D17"/>
    <mergeCell ref="C18:C26"/>
    <mergeCell ref="N3:O3"/>
    <mergeCell ref="N10:N11"/>
    <mergeCell ref="H10:K10"/>
    <mergeCell ref="C12:C15"/>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topLeftCell="A13" zoomScale="50" zoomScaleNormal="130" workbookViewId="0">
      <selection activeCell="K29" sqref="K29"/>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13" width="20.83203125" style="4" customWidth="1"/>
    <col min="14" max="14" width="17.5" style="5" customWidth="1"/>
    <col min="15" max="15" width="21.1640625" style="4" customWidth="1"/>
    <col min="16" max="16" width="19.1640625" style="4" customWidth="1"/>
    <col min="17" max="253" width="11.5" style="4"/>
    <col min="254" max="254" width="14.5" style="4" customWidth="1"/>
    <col min="255" max="255" width="22.1640625" style="4" customWidth="1"/>
    <col min="256" max="256" width="16.83203125" style="4" customWidth="1"/>
    <col min="257" max="257" width="22.6640625" style="4" customWidth="1"/>
    <col min="258" max="258" width="20.33203125" style="4" customWidth="1"/>
    <col min="259" max="259" width="22.5" style="4" customWidth="1"/>
    <col min="260" max="260" width="25.5" style="4" customWidth="1"/>
    <col min="261" max="261" width="10" style="4" customWidth="1"/>
    <col min="262" max="262" width="15.33203125" style="4" customWidth="1"/>
    <col min="263" max="267" width="0" style="4" hidden="1" customWidth="1"/>
    <col min="268" max="268" width="13.83203125" style="4" customWidth="1"/>
    <col min="269" max="269" width="20.5" style="4" customWidth="1"/>
    <col min="270" max="509" width="11.5" style="4"/>
    <col min="510" max="510" width="14.5" style="4" customWidth="1"/>
    <col min="511" max="511" width="22.1640625" style="4" customWidth="1"/>
    <col min="512" max="512" width="16.83203125" style="4" customWidth="1"/>
    <col min="513" max="513" width="22.6640625" style="4" customWidth="1"/>
    <col min="514" max="514" width="20.33203125" style="4" customWidth="1"/>
    <col min="515" max="515" width="22.5" style="4" customWidth="1"/>
    <col min="516" max="516" width="25.5" style="4" customWidth="1"/>
    <col min="517" max="517" width="10" style="4" customWidth="1"/>
    <col min="518" max="518" width="15.33203125" style="4" customWidth="1"/>
    <col min="519" max="523" width="0" style="4" hidden="1" customWidth="1"/>
    <col min="524" max="524" width="13.83203125" style="4" customWidth="1"/>
    <col min="525" max="525" width="20.5" style="4" customWidth="1"/>
    <col min="526" max="765" width="11.5" style="4"/>
    <col min="766" max="766" width="14.5" style="4" customWidth="1"/>
    <col min="767" max="767" width="22.1640625" style="4" customWidth="1"/>
    <col min="768" max="768" width="16.83203125" style="4" customWidth="1"/>
    <col min="769" max="769" width="22.6640625" style="4" customWidth="1"/>
    <col min="770" max="770" width="20.33203125" style="4" customWidth="1"/>
    <col min="771" max="771" width="22.5" style="4" customWidth="1"/>
    <col min="772" max="772" width="25.5" style="4" customWidth="1"/>
    <col min="773" max="773" width="10" style="4" customWidth="1"/>
    <col min="774" max="774" width="15.33203125" style="4" customWidth="1"/>
    <col min="775" max="779" width="0" style="4" hidden="1" customWidth="1"/>
    <col min="780" max="780" width="13.83203125" style="4" customWidth="1"/>
    <col min="781" max="781" width="20.5" style="4" customWidth="1"/>
    <col min="782" max="1021" width="11.5" style="4"/>
    <col min="1022" max="1022" width="14.5" style="4" customWidth="1"/>
    <col min="1023" max="1023" width="22.1640625" style="4" customWidth="1"/>
    <col min="1024" max="1024" width="16.83203125" style="4" customWidth="1"/>
    <col min="1025" max="1025" width="22.6640625" style="4" customWidth="1"/>
    <col min="1026" max="1026" width="20.33203125" style="4" customWidth="1"/>
    <col min="1027" max="1027" width="22.5" style="4" customWidth="1"/>
    <col min="1028" max="1028" width="25.5" style="4" customWidth="1"/>
    <col min="1029" max="1029" width="10" style="4" customWidth="1"/>
    <col min="1030" max="1030" width="15.33203125" style="4" customWidth="1"/>
    <col min="1031" max="1035" width="0" style="4" hidden="1" customWidth="1"/>
    <col min="1036" max="1036" width="13.83203125" style="4" customWidth="1"/>
    <col min="1037" max="1037" width="20.5" style="4" customWidth="1"/>
    <col min="1038" max="1277" width="11.5" style="4"/>
    <col min="1278" max="1278" width="14.5" style="4" customWidth="1"/>
    <col min="1279" max="1279" width="22.1640625" style="4" customWidth="1"/>
    <col min="1280" max="1280" width="16.83203125" style="4" customWidth="1"/>
    <col min="1281" max="1281" width="22.6640625" style="4" customWidth="1"/>
    <col min="1282" max="1282" width="20.33203125" style="4" customWidth="1"/>
    <col min="1283" max="1283" width="22.5" style="4" customWidth="1"/>
    <col min="1284" max="1284" width="25.5" style="4" customWidth="1"/>
    <col min="1285" max="1285" width="10" style="4" customWidth="1"/>
    <col min="1286" max="1286" width="15.33203125" style="4" customWidth="1"/>
    <col min="1287" max="1291" width="0" style="4" hidden="1" customWidth="1"/>
    <col min="1292" max="1292" width="13.83203125" style="4" customWidth="1"/>
    <col min="1293" max="1293" width="20.5" style="4" customWidth="1"/>
    <col min="1294" max="1533" width="11.5" style="4"/>
    <col min="1534" max="1534" width="14.5" style="4" customWidth="1"/>
    <col min="1535" max="1535" width="22.1640625" style="4" customWidth="1"/>
    <col min="1536" max="1536" width="16.83203125" style="4" customWidth="1"/>
    <col min="1537" max="1537" width="22.6640625" style="4" customWidth="1"/>
    <col min="1538" max="1538" width="20.33203125" style="4" customWidth="1"/>
    <col min="1539" max="1539" width="22.5" style="4" customWidth="1"/>
    <col min="1540" max="1540" width="25.5" style="4" customWidth="1"/>
    <col min="1541" max="1541" width="10" style="4" customWidth="1"/>
    <col min="1542" max="1542" width="15.33203125" style="4" customWidth="1"/>
    <col min="1543" max="1547" width="0" style="4" hidden="1" customWidth="1"/>
    <col min="1548" max="1548" width="13.83203125" style="4" customWidth="1"/>
    <col min="1549" max="1549" width="20.5" style="4" customWidth="1"/>
    <col min="1550" max="1789" width="11.5" style="4"/>
    <col min="1790" max="1790" width="14.5" style="4" customWidth="1"/>
    <col min="1791" max="1791" width="22.1640625" style="4" customWidth="1"/>
    <col min="1792" max="1792" width="16.83203125" style="4" customWidth="1"/>
    <col min="1793" max="1793" width="22.6640625" style="4" customWidth="1"/>
    <col min="1794" max="1794" width="20.33203125" style="4" customWidth="1"/>
    <col min="1795" max="1795" width="22.5" style="4" customWidth="1"/>
    <col min="1796" max="1796" width="25.5" style="4" customWidth="1"/>
    <col min="1797" max="1797" width="10" style="4" customWidth="1"/>
    <col min="1798" max="1798" width="15.33203125" style="4" customWidth="1"/>
    <col min="1799" max="1803" width="0" style="4" hidden="1" customWidth="1"/>
    <col min="1804" max="1804" width="13.83203125" style="4" customWidth="1"/>
    <col min="1805" max="1805" width="20.5" style="4" customWidth="1"/>
    <col min="1806" max="2045" width="11.5" style="4"/>
    <col min="2046" max="2046" width="14.5" style="4" customWidth="1"/>
    <col min="2047" max="2047" width="22.1640625" style="4" customWidth="1"/>
    <col min="2048" max="2048" width="16.83203125" style="4" customWidth="1"/>
    <col min="2049" max="2049" width="22.6640625" style="4" customWidth="1"/>
    <col min="2050" max="2050" width="20.33203125" style="4" customWidth="1"/>
    <col min="2051" max="2051" width="22.5" style="4" customWidth="1"/>
    <col min="2052" max="2052" width="25.5" style="4" customWidth="1"/>
    <col min="2053" max="2053" width="10" style="4" customWidth="1"/>
    <col min="2054" max="2054" width="15.33203125" style="4" customWidth="1"/>
    <col min="2055" max="2059" width="0" style="4" hidden="1" customWidth="1"/>
    <col min="2060" max="2060" width="13.83203125" style="4" customWidth="1"/>
    <col min="2061" max="2061" width="20.5" style="4" customWidth="1"/>
    <col min="2062" max="2301" width="11.5" style="4"/>
    <col min="2302" max="2302" width="14.5" style="4" customWidth="1"/>
    <col min="2303" max="2303" width="22.1640625" style="4" customWidth="1"/>
    <col min="2304" max="2304" width="16.83203125" style="4" customWidth="1"/>
    <col min="2305" max="2305" width="22.6640625" style="4" customWidth="1"/>
    <col min="2306" max="2306" width="20.33203125" style="4" customWidth="1"/>
    <col min="2307" max="2307" width="22.5" style="4" customWidth="1"/>
    <col min="2308" max="2308" width="25.5" style="4" customWidth="1"/>
    <col min="2309" max="2309" width="10" style="4" customWidth="1"/>
    <col min="2310" max="2310" width="15.33203125" style="4" customWidth="1"/>
    <col min="2311" max="2315" width="0" style="4" hidden="1" customWidth="1"/>
    <col min="2316" max="2316" width="13.83203125" style="4" customWidth="1"/>
    <col min="2317" max="2317" width="20.5" style="4" customWidth="1"/>
    <col min="2318" max="2557" width="11.5" style="4"/>
    <col min="2558" max="2558" width="14.5" style="4" customWidth="1"/>
    <col min="2559" max="2559" width="22.1640625" style="4" customWidth="1"/>
    <col min="2560" max="2560" width="16.83203125" style="4" customWidth="1"/>
    <col min="2561" max="2561" width="22.6640625" style="4" customWidth="1"/>
    <col min="2562" max="2562" width="20.33203125" style="4" customWidth="1"/>
    <col min="2563" max="2563" width="22.5" style="4" customWidth="1"/>
    <col min="2564" max="2564" width="25.5" style="4" customWidth="1"/>
    <col min="2565" max="2565" width="10" style="4" customWidth="1"/>
    <col min="2566" max="2566" width="15.33203125" style="4" customWidth="1"/>
    <col min="2567" max="2571" width="0" style="4" hidden="1" customWidth="1"/>
    <col min="2572" max="2572" width="13.83203125" style="4" customWidth="1"/>
    <col min="2573" max="2573" width="20.5" style="4" customWidth="1"/>
    <col min="2574" max="2813" width="11.5" style="4"/>
    <col min="2814" max="2814" width="14.5" style="4" customWidth="1"/>
    <col min="2815" max="2815" width="22.1640625" style="4" customWidth="1"/>
    <col min="2816" max="2816" width="16.83203125" style="4" customWidth="1"/>
    <col min="2817" max="2817" width="22.6640625" style="4" customWidth="1"/>
    <col min="2818" max="2818" width="20.33203125" style="4" customWidth="1"/>
    <col min="2819" max="2819" width="22.5" style="4" customWidth="1"/>
    <col min="2820" max="2820" width="25.5" style="4" customWidth="1"/>
    <col min="2821" max="2821" width="10" style="4" customWidth="1"/>
    <col min="2822" max="2822" width="15.33203125" style="4" customWidth="1"/>
    <col min="2823" max="2827" width="0" style="4" hidden="1" customWidth="1"/>
    <col min="2828" max="2828" width="13.83203125" style="4" customWidth="1"/>
    <col min="2829" max="2829" width="20.5" style="4" customWidth="1"/>
    <col min="2830" max="3069" width="11.5" style="4"/>
    <col min="3070" max="3070" width="14.5" style="4" customWidth="1"/>
    <col min="3071" max="3071" width="22.1640625" style="4" customWidth="1"/>
    <col min="3072" max="3072" width="16.83203125" style="4" customWidth="1"/>
    <col min="3073" max="3073" width="22.6640625" style="4" customWidth="1"/>
    <col min="3074" max="3074" width="20.33203125" style="4" customWidth="1"/>
    <col min="3075" max="3075" width="22.5" style="4" customWidth="1"/>
    <col min="3076" max="3076" width="25.5" style="4" customWidth="1"/>
    <col min="3077" max="3077" width="10" style="4" customWidth="1"/>
    <col min="3078" max="3078" width="15.33203125" style="4" customWidth="1"/>
    <col min="3079" max="3083" width="0" style="4" hidden="1" customWidth="1"/>
    <col min="3084" max="3084" width="13.83203125" style="4" customWidth="1"/>
    <col min="3085" max="3085" width="20.5" style="4" customWidth="1"/>
    <col min="3086" max="3325" width="11.5" style="4"/>
    <col min="3326" max="3326" width="14.5" style="4" customWidth="1"/>
    <col min="3327" max="3327" width="22.1640625" style="4" customWidth="1"/>
    <col min="3328" max="3328" width="16.83203125" style="4" customWidth="1"/>
    <col min="3329" max="3329" width="22.6640625" style="4" customWidth="1"/>
    <col min="3330" max="3330" width="20.33203125" style="4" customWidth="1"/>
    <col min="3331" max="3331" width="22.5" style="4" customWidth="1"/>
    <col min="3332" max="3332" width="25.5" style="4" customWidth="1"/>
    <col min="3333" max="3333" width="10" style="4" customWidth="1"/>
    <col min="3334" max="3334" width="15.33203125" style="4" customWidth="1"/>
    <col min="3335" max="3339" width="0" style="4" hidden="1" customWidth="1"/>
    <col min="3340" max="3340" width="13.83203125" style="4" customWidth="1"/>
    <col min="3341" max="3341" width="20.5" style="4" customWidth="1"/>
    <col min="3342" max="3581" width="11.5" style="4"/>
    <col min="3582" max="3582" width="14.5" style="4" customWidth="1"/>
    <col min="3583" max="3583" width="22.1640625" style="4" customWidth="1"/>
    <col min="3584" max="3584" width="16.83203125" style="4" customWidth="1"/>
    <col min="3585" max="3585" width="22.6640625" style="4" customWidth="1"/>
    <col min="3586" max="3586" width="20.33203125" style="4" customWidth="1"/>
    <col min="3587" max="3587" width="22.5" style="4" customWidth="1"/>
    <col min="3588" max="3588" width="25.5" style="4" customWidth="1"/>
    <col min="3589" max="3589" width="10" style="4" customWidth="1"/>
    <col min="3590" max="3590" width="15.33203125" style="4" customWidth="1"/>
    <col min="3591" max="3595" width="0" style="4" hidden="1" customWidth="1"/>
    <col min="3596" max="3596" width="13.83203125" style="4" customWidth="1"/>
    <col min="3597" max="3597" width="20.5" style="4" customWidth="1"/>
    <col min="3598" max="3837" width="11.5" style="4"/>
    <col min="3838" max="3838" width="14.5" style="4" customWidth="1"/>
    <col min="3839" max="3839" width="22.1640625" style="4" customWidth="1"/>
    <col min="3840" max="3840" width="16.83203125" style="4" customWidth="1"/>
    <col min="3841" max="3841" width="22.6640625" style="4" customWidth="1"/>
    <col min="3842" max="3842" width="20.33203125" style="4" customWidth="1"/>
    <col min="3843" max="3843" width="22.5" style="4" customWidth="1"/>
    <col min="3844" max="3844" width="25.5" style="4" customWidth="1"/>
    <col min="3845" max="3845" width="10" style="4" customWidth="1"/>
    <col min="3846" max="3846" width="15.33203125" style="4" customWidth="1"/>
    <col min="3847" max="3851" width="0" style="4" hidden="1" customWidth="1"/>
    <col min="3852" max="3852" width="13.83203125" style="4" customWidth="1"/>
    <col min="3853" max="3853" width="20.5" style="4" customWidth="1"/>
    <col min="3854" max="4093" width="11.5" style="4"/>
    <col min="4094" max="4094" width="14.5" style="4" customWidth="1"/>
    <col min="4095" max="4095" width="22.1640625" style="4" customWidth="1"/>
    <col min="4096" max="4096" width="16.83203125" style="4" customWidth="1"/>
    <col min="4097" max="4097" width="22.6640625" style="4" customWidth="1"/>
    <col min="4098" max="4098" width="20.33203125" style="4" customWidth="1"/>
    <col min="4099" max="4099" width="22.5" style="4" customWidth="1"/>
    <col min="4100" max="4100" width="25.5" style="4" customWidth="1"/>
    <col min="4101" max="4101" width="10" style="4" customWidth="1"/>
    <col min="4102" max="4102" width="15.33203125" style="4" customWidth="1"/>
    <col min="4103" max="4107" width="0" style="4" hidden="1" customWidth="1"/>
    <col min="4108" max="4108" width="13.83203125" style="4" customWidth="1"/>
    <col min="4109" max="4109" width="20.5" style="4" customWidth="1"/>
    <col min="4110" max="4349" width="11.5" style="4"/>
    <col min="4350" max="4350" width="14.5" style="4" customWidth="1"/>
    <col min="4351" max="4351" width="22.1640625" style="4" customWidth="1"/>
    <col min="4352" max="4352" width="16.83203125" style="4" customWidth="1"/>
    <col min="4353" max="4353" width="22.6640625" style="4" customWidth="1"/>
    <col min="4354" max="4354" width="20.33203125" style="4" customWidth="1"/>
    <col min="4355" max="4355" width="22.5" style="4" customWidth="1"/>
    <col min="4356" max="4356" width="25.5" style="4" customWidth="1"/>
    <col min="4357" max="4357" width="10" style="4" customWidth="1"/>
    <col min="4358" max="4358" width="15.33203125" style="4" customWidth="1"/>
    <col min="4359" max="4363" width="0" style="4" hidden="1" customWidth="1"/>
    <col min="4364" max="4364" width="13.83203125" style="4" customWidth="1"/>
    <col min="4365" max="4365" width="20.5" style="4" customWidth="1"/>
    <col min="4366" max="4605" width="11.5" style="4"/>
    <col min="4606" max="4606" width="14.5" style="4" customWidth="1"/>
    <col min="4607" max="4607" width="22.1640625" style="4" customWidth="1"/>
    <col min="4608" max="4608" width="16.83203125" style="4" customWidth="1"/>
    <col min="4609" max="4609" width="22.6640625" style="4" customWidth="1"/>
    <col min="4610" max="4610" width="20.33203125" style="4" customWidth="1"/>
    <col min="4611" max="4611" width="22.5" style="4" customWidth="1"/>
    <col min="4612" max="4612" width="25.5" style="4" customWidth="1"/>
    <col min="4613" max="4613" width="10" style="4" customWidth="1"/>
    <col min="4614" max="4614" width="15.33203125" style="4" customWidth="1"/>
    <col min="4615" max="4619" width="0" style="4" hidden="1" customWidth="1"/>
    <col min="4620" max="4620" width="13.83203125" style="4" customWidth="1"/>
    <col min="4621" max="4621" width="20.5" style="4" customWidth="1"/>
    <col min="4622" max="4861" width="11.5" style="4"/>
    <col min="4862" max="4862" width="14.5" style="4" customWidth="1"/>
    <col min="4863" max="4863" width="22.1640625" style="4" customWidth="1"/>
    <col min="4864" max="4864" width="16.83203125" style="4" customWidth="1"/>
    <col min="4865" max="4865" width="22.6640625" style="4" customWidth="1"/>
    <col min="4866" max="4866" width="20.33203125" style="4" customWidth="1"/>
    <col min="4867" max="4867" width="22.5" style="4" customWidth="1"/>
    <col min="4868" max="4868" width="25.5" style="4" customWidth="1"/>
    <col min="4869" max="4869" width="10" style="4" customWidth="1"/>
    <col min="4870" max="4870" width="15.33203125" style="4" customWidth="1"/>
    <col min="4871" max="4875" width="0" style="4" hidden="1" customWidth="1"/>
    <col min="4876" max="4876" width="13.83203125" style="4" customWidth="1"/>
    <col min="4877" max="4877" width="20.5" style="4" customWidth="1"/>
    <col min="4878" max="5117" width="11.5" style="4"/>
    <col min="5118" max="5118" width="14.5" style="4" customWidth="1"/>
    <col min="5119" max="5119" width="22.1640625" style="4" customWidth="1"/>
    <col min="5120" max="5120" width="16.83203125" style="4" customWidth="1"/>
    <col min="5121" max="5121" width="22.6640625" style="4" customWidth="1"/>
    <col min="5122" max="5122" width="20.33203125" style="4" customWidth="1"/>
    <col min="5123" max="5123" width="22.5" style="4" customWidth="1"/>
    <col min="5124" max="5124" width="25.5" style="4" customWidth="1"/>
    <col min="5125" max="5125" width="10" style="4" customWidth="1"/>
    <col min="5126" max="5126" width="15.33203125" style="4" customWidth="1"/>
    <col min="5127" max="5131" width="0" style="4" hidden="1" customWidth="1"/>
    <col min="5132" max="5132" width="13.83203125" style="4" customWidth="1"/>
    <col min="5133" max="5133" width="20.5" style="4" customWidth="1"/>
    <col min="5134" max="5373" width="11.5" style="4"/>
    <col min="5374" max="5374" width="14.5" style="4" customWidth="1"/>
    <col min="5375" max="5375" width="22.1640625" style="4" customWidth="1"/>
    <col min="5376" max="5376" width="16.83203125" style="4" customWidth="1"/>
    <col min="5377" max="5377" width="22.6640625" style="4" customWidth="1"/>
    <col min="5378" max="5378" width="20.33203125" style="4" customWidth="1"/>
    <col min="5379" max="5379" width="22.5" style="4" customWidth="1"/>
    <col min="5380" max="5380" width="25.5" style="4" customWidth="1"/>
    <col min="5381" max="5381" width="10" style="4" customWidth="1"/>
    <col min="5382" max="5382" width="15.33203125" style="4" customWidth="1"/>
    <col min="5383" max="5387" width="0" style="4" hidden="1" customWidth="1"/>
    <col min="5388" max="5388" width="13.83203125" style="4" customWidth="1"/>
    <col min="5389" max="5389" width="20.5" style="4" customWidth="1"/>
    <col min="5390" max="5629" width="11.5" style="4"/>
    <col min="5630" max="5630" width="14.5" style="4" customWidth="1"/>
    <col min="5631" max="5631" width="22.1640625" style="4" customWidth="1"/>
    <col min="5632" max="5632" width="16.83203125" style="4" customWidth="1"/>
    <col min="5633" max="5633" width="22.6640625" style="4" customWidth="1"/>
    <col min="5634" max="5634" width="20.33203125" style="4" customWidth="1"/>
    <col min="5635" max="5635" width="22.5" style="4" customWidth="1"/>
    <col min="5636" max="5636" width="25.5" style="4" customWidth="1"/>
    <col min="5637" max="5637" width="10" style="4" customWidth="1"/>
    <col min="5638" max="5638" width="15.33203125" style="4" customWidth="1"/>
    <col min="5639" max="5643" width="0" style="4" hidden="1" customWidth="1"/>
    <col min="5644" max="5644" width="13.83203125" style="4" customWidth="1"/>
    <col min="5645" max="5645" width="20.5" style="4" customWidth="1"/>
    <col min="5646" max="5885" width="11.5" style="4"/>
    <col min="5886" max="5886" width="14.5" style="4" customWidth="1"/>
    <col min="5887" max="5887" width="22.1640625" style="4" customWidth="1"/>
    <col min="5888" max="5888" width="16.83203125" style="4" customWidth="1"/>
    <col min="5889" max="5889" width="22.6640625" style="4" customWidth="1"/>
    <col min="5890" max="5890" width="20.33203125" style="4" customWidth="1"/>
    <col min="5891" max="5891" width="22.5" style="4" customWidth="1"/>
    <col min="5892" max="5892" width="25.5" style="4" customWidth="1"/>
    <col min="5893" max="5893" width="10" style="4" customWidth="1"/>
    <col min="5894" max="5894" width="15.33203125" style="4" customWidth="1"/>
    <col min="5895" max="5899" width="0" style="4" hidden="1" customWidth="1"/>
    <col min="5900" max="5900" width="13.83203125" style="4" customWidth="1"/>
    <col min="5901" max="5901" width="20.5" style="4" customWidth="1"/>
    <col min="5902" max="6141" width="11.5" style="4"/>
    <col min="6142" max="6142" width="14.5" style="4" customWidth="1"/>
    <col min="6143" max="6143" width="22.1640625" style="4" customWidth="1"/>
    <col min="6144" max="6144" width="16.83203125" style="4" customWidth="1"/>
    <col min="6145" max="6145" width="22.6640625" style="4" customWidth="1"/>
    <col min="6146" max="6146" width="20.33203125" style="4" customWidth="1"/>
    <col min="6147" max="6147" width="22.5" style="4" customWidth="1"/>
    <col min="6148" max="6148" width="25.5" style="4" customWidth="1"/>
    <col min="6149" max="6149" width="10" style="4" customWidth="1"/>
    <col min="6150" max="6150" width="15.33203125" style="4" customWidth="1"/>
    <col min="6151" max="6155" width="0" style="4" hidden="1" customWidth="1"/>
    <col min="6156" max="6156" width="13.83203125" style="4" customWidth="1"/>
    <col min="6157" max="6157" width="20.5" style="4" customWidth="1"/>
    <col min="6158" max="6397" width="11.5" style="4"/>
    <col min="6398" max="6398" width="14.5" style="4" customWidth="1"/>
    <col min="6399" max="6399" width="22.1640625" style="4" customWidth="1"/>
    <col min="6400" max="6400" width="16.83203125" style="4" customWidth="1"/>
    <col min="6401" max="6401" width="22.6640625" style="4" customWidth="1"/>
    <col min="6402" max="6402" width="20.33203125" style="4" customWidth="1"/>
    <col min="6403" max="6403" width="22.5" style="4" customWidth="1"/>
    <col min="6404" max="6404" width="25.5" style="4" customWidth="1"/>
    <col min="6405" max="6405" width="10" style="4" customWidth="1"/>
    <col min="6406" max="6406" width="15.33203125" style="4" customWidth="1"/>
    <col min="6407" max="6411" width="0" style="4" hidden="1" customWidth="1"/>
    <col min="6412" max="6412" width="13.83203125" style="4" customWidth="1"/>
    <col min="6413" max="6413" width="20.5" style="4" customWidth="1"/>
    <col min="6414" max="6653" width="11.5" style="4"/>
    <col min="6654" max="6654" width="14.5" style="4" customWidth="1"/>
    <col min="6655" max="6655" width="22.1640625" style="4" customWidth="1"/>
    <col min="6656" max="6656" width="16.83203125" style="4" customWidth="1"/>
    <col min="6657" max="6657" width="22.6640625" style="4" customWidth="1"/>
    <col min="6658" max="6658" width="20.33203125" style="4" customWidth="1"/>
    <col min="6659" max="6659" width="22.5" style="4" customWidth="1"/>
    <col min="6660" max="6660" width="25.5" style="4" customWidth="1"/>
    <col min="6661" max="6661" width="10" style="4" customWidth="1"/>
    <col min="6662" max="6662" width="15.33203125" style="4" customWidth="1"/>
    <col min="6663" max="6667" width="0" style="4" hidden="1" customWidth="1"/>
    <col min="6668" max="6668" width="13.83203125" style="4" customWidth="1"/>
    <col min="6669" max="6669" width="20.5" style="4" customWidth="1"/>
    <col min="6670" max="6909" width="11.5" style="4"/>
    <col min="6910" max="6910" width="14.5" style="4" customWidth="1"/>
    <col min="6911" max="6911" width="22.1640625" style="4" customWidth="1"/>
    <col min="6912" max="6912" width="16.83203125" style="4" customWidth="1"/>
    <col min="6913" max="6913" width="22.6640625" style="4" customWidth="1"/>
    <col min="6914" max="6914" width="20.33203125" style="4" customWidth="1"/>
    <col min="6915" max="6915" width="22.5" style="4" customWidth="1"/>
    <col min="6916" max="6916" width="25.5" style="4" customWidth="1"/>
    <col min="6917" max="6917" width="10" style="4" customWidth="1"/>
    <col min="6918" max="6918" width="15.33203125" style="4" customWidth="1"/>
    <col min="6919" max="6923" width="0" style="4" hidden="1" customWidth="1"/>
    <col min="6924" max="6924" width="13.83203125" style="4" customWidth="1"/>
    <col min="6925" max="6925" width="20.5" style="4" customWidth="1"/>
    <col min="6926" max="7165" width="11.5" style="4"/>
    <col min="7166" max="7166" width="14.5" style="4" customWidth="1"/>
    <col min="7167" max="7167" width="22.1640625" style="4" customWidth="1"/>
    <col min="7168" max="7168" width="16.83203125" style="4" customWidth="1"/>
    <col min="7169" max="7169" width="22.6640625" style="4" customWidth="1"/>
    <col min="7170" max="7170" width="20.33203125" style="4" customWidth="1"/>
    <col min="7171" max="7171" width="22.5" style="4" customWidth="1"/>
    <col min="7172" max="7172" width="25.5" style="4" customWidth="1"/>
    <col min="7173" max="7173" width="10" style="4" customWidth="1"/>
    <col min="7174" max="7174" width="15.33203125" style="4" customWidth="1"/>
    <col min="7175" max="7179" width="0" style="4" hidden="1" customWidth="1"/>
    <col min="7180" max="7180" width="13.83203125" style="4" customWidth="1"/>
    <col min="7181" max="7181" width="20.5" style="4" customWidth="1"/>
    <col min="7182" max="7421" width="11.5" style="4"/>
    <col min="7422" max="7422" width="14.5" style="4" customWidth="1"/>
    <col min="7423" max="7423" width="22.1640625" style="4" customWidth="1"/>
    <col min="7424" max="7424" width="16.83203125" style="4" customWidth="1"/>
    <col min="7425" max="7425" width="22.6640625" style="4" customWidth="1"/>
    <col min="7426" max="7426" width="20.33203125" style="4" customWidth="1"/>
    <col min="7427" max="7427" width="22.5" style="4" customWidth="1"/>
    <col min="7428" max="7428" width="25.5" style="4" customWidth="1"/>
    <col min="7429" max="7429" width="10" style="4" customWidth="1"/>
    <col min="7430" max="7430" width="15.33203125" style="4" customWidth="1"/>
    <col min="7431" max="7435" width="0" style="4" hidden="1" customWidth="1"/>
    <col min="7436" max="7436" width="13.83203125" style="4" customWidth="1"/>
    <col min="7437" max="7437" width="20.5" style="4" customWidth="1"/>
    <col min="7438" max="7677" width="11.5" style="4"/>
    <col min="7678" max="7678" width="14.5" style="4" customWidth="1"/>
    <col min="7679" max="7679" width="22.1640625" style="4" customWidth="1"/>
    <col min="7680" max="7680" width="16.83203125" style="4" customWidth="1"/>
    <col min="7681" max="7681" width="22.6640625" style="4" customWidth="1"/>
    <col min="7682" max="7682" width="20.33203125" style="4" customWidth="1"/>
    <col min="7683" max="7683" width="22.5" style="4" customWidth="1"/>
    <col min="7684" max="7684" width="25.5" style="4" customWidth="1"/>
    <col min="7685" max="7685" width="10" style="4" customWidth="1"/>
    <col min="7686" max="7686" width="15.33203125" style="4" customWidth="1"/>
    <col min="7687" max="7691" width="0" style="4" hidden="1" customWidth="1"/>
    <col min="7692" max="7692" width="13.83203125" style="4" customWidth="1"/>
    <col min="7693" max="7693" width="20.5" style="4" customWidth="1"/>
    <col min="7694" max="7933" width="11.5" style="4"/>
    <col min="7934" max="7934" width="14.5" style="4" customWidth="1"/>
    <col min="7935" max="7935" width="22.1640625" style="4" customWidth="1"/>
    <col min="7936" max="7936" width="16.83203125" style="4" customWidth="1"/>
    <col min="7937" max="7937" width="22.6640625" style="4" customWidth="1"/>
    <col min="7938" max="7938" width="20.33203125" style="4" customWidth="1"/>
    <col min="7939" max="7939" width="22.5" style="4" customWidth="1"/>
    <col min="7940" max="7940" width="25.5" style="4" customWidth="1"/>
    <col min="7941" max="7941" width="10" style="4" customWidth="1"/>
    <col min="7942" max="7942" width="15.33203125" style="4" customWidth="1"/>
    <col min="7943" max="7947" width="0" style="4" hidden="1" customWidth="1"/>
    <col min="7948" max="7948" width="13.83203125" style="4" customWidth="1"/>
    <col min="7949" max="7949" width="20.5" style="4" customWidth="1"/>
    <col min="7950" max="8189" width="11.5" style="4"/>
    <col min="8190" max="8190" width="14.5" style="4" customWidth="1"/>
    <col min="8191" max="8191" width="22.1640625" style="4" customWidth="1"/>
    <col min="8192" max="8192" width="16.83203125" style="4" customWidth="1"/>
    <col min="8193" max="8193" width="22.6640625" style="4" customWidth="1"/>
    <col min="8194" max="8194" width="20.33203125" style="4" customWidth="1"/>
    <col min="8195" max="8195" width="22.5" style="4" customWidth="1"/>
    <col min="8196" max="8196" width="25.5" style="4" customWidth="1"/>
    <col min="8197" max="8197" width="10" style="4" customWidth="1"/>
    <col min="8198" max="8198" width="15.33203125" style="4" customWidth="1"/>
    <col min="8199" max="8203" width="0" style="4" hidden="1" customWidth="1"/>
    <col min="8204" max="8204" width="13.83203125" style="4" customWidth="1"/>
    <col min="8205" max="8205" width="20.5" style="4" customWidth="1"/>
    <col min="8206" max="8445" width="11.5" style="4"/>
    <col min="8446" max="8446" width="14.5" style="4" customWidth="1"/>
    <col min="8447" max="8447" width="22.1640625" style="4" customWidth="1"/>
    <col min="8448" max="8448" width="16.83203125" style="4" customWidth="1"/>
    <col min="8449" max="8449" width="22.6640625" style="4" customWidth="1"/>
    <col min="8450" max="8450" width="20.33203125" style="4" customWidth="1"/>
    <col min="8451" max="8451" width="22.5" style="4" customWidth="1"/>
    <col min="8452" max="8452" width="25.5" style="4" customWidth="1"/>
    <col min="8453" max="8453" width="10" style="4" customWidth="1"/>
    <col min="8454" max="8454" width="15.33203125" style="4" customWidth="1"/>
    <col min="8455" max="8459" width="0" style="4" hidden="1" customWidth="1"/>
    <col min="8460" max="8460" width="13.83203125" style="4" customWidth="1"/>
    <col min="8461" max="8461" width="20.5" style="4" customWidth="1"/>
    <col min="8462" max="8701" width="11.5" style="4"/>
    <col min="8702" max="8702" width="14.5" style="4" customWidth="1"/>
    <col min="8703" max="8703" width="22.1640625" style="4" customWidth="1"/>
    <col min="8704" max="8704" width="16.83203125" style="4" customWidth="1"/>
    <col min="8705" max="8705" width="22.6640625" style="4" customWidth="1"/>
    <col min="8706" max="8706" width="20.33203125" style="4" customWidth="1"/>
    <col min="8707" max="8707" width="22.5" style="4" customWidth="1"/>
    <col min="8708" max="8708" width="25.5" style="4" customWidth="1"/>
    <col min="8709" max="8709" width="10" style="4" customWidth="1"/>
    <col min="8710" max="8710" width="15.33203125" style="4" customWidth="1"/>
    <col min="8711" max="8715" width="0" style="4" hidden="1" customWidth="1"/>
    <col min="8716" max="8716" width="13.83203125" style="4" customWidth="1"/>
    <col min="8717" max="8717" width="20.5" style="4" customWidth="1"/>
    <col min="8718" max="8957" width="11.5" style="4"/>
    <col min="8958" max="8958" width="14.5" style="4" customWidth="1"/>
    <col min="8959" max="8959" width="22.1640625" style="4" customWidth="1"/>
    <col min="8960" max="8960" width="16.83203125" style="4" customWidth="1"/>
    <col min="8961" max="8961" width="22.6640625" style="4" customWidth="1"/>
    <col min="8962" max="8962" width="20.33203125" style="4" customWidth="1"/>
    <col min="8963" max="8963" width="22.5" style="4" customWidth="1"/>
    <col min="8964" max="8964" width="25.5" style="4" customWidth="1"/>
    <col min="8965" max="8965" width="10" style="4" customWidth="1"/>
    <col min="8966" max="8966" width="15.33203125" style="4" customWidth="1"/>
    <col min="8967" max="8971" width="0" style="4" hidden="1" customWidth="1"/>
    <col min="8972" max="8972" width="13.83203125" style="4" customWidth="1"/>
    <col min="8973" max="8973" width="20.5" style="4" customWidth="1"/>
    <col min="8974" max="9213" width="11.5" style="4"/>
    <col min="9214" max="9214" width="14.5" style="4" customWidth="1"/>
    <col min="9215" max="9215" width="22.1640625" style="4" customWidth="1"/>
    <col min="9216" max="9216" width="16.83203125" style="4" customWidth="1"/>
    <col min="9217" max="9217" width="22.6640625" style="4" customWidth="1"/>
    <col min="9218" max="9218" width="20.33203125" style="4" customWidth="1"/>
    <col min="9219" max="9219" width="22.5" style="4" customWidth="1"/>
    <col min="9220" max="9220" width="25.5" style="4" customWidth="1"/>
    <col min="9221" max="9221" width="10" style="4" customWidth="1"/>
    <col min="9222" max="9222" width="15.33203125" style="4" customWidth="1"/>
    <col min="9223" max="9227" width="0" style="4" hidden="1" customWidth="1"/>
    <col min="9228" max="9228" width="13.83203125" style="4" customWidth="1"/>
    <col min="9229" max="9229" width="20.5" style="4" customWidth="1"/>
    <col min="9230" max="9469" width="11.5" style="4"/>
    <col min="9470" max="9470" width="14.5" style="4" customWidth="1"/>
    <col min="9471" max="9471" width="22.1640625" style="4" customWidth="1"/>
    <col min="9472" max="9472" width="16.83203125" style="4" customWidth="1"/>
    <col min="9473" max="9473" width="22.6640625" style="4" customWidth="1"/>
    <col min="9474" max="9474" width="20.33203125" style="4" customWidth="1"/>
    <col min="9475" max="9475" width="22.5" style="4" customWidth="1"/>
    <col min="9476" max="9476" width="25.5" style="4" customWidth="1"/>
    <col min="9477" max="9477" width="10" style="4" customWidth="1"/>
    <col min="9478" max="9478" width="15.33203125" style="4" customWidth="1"/>
    <col min="9479" max="9483" width="0" style="4" hidden="1" customWidth="1"/>
    <col min="9484" max="9484" width="13.83203125" style="4" customWidth="1"/>
    <col min="9485" max="9485" width="20.5" style="4" customWidth="1"/>
    <col min="9486" max="9725" width="11.5" style="4"/>
    <col min="9726" max="9726" width="14.5" style="4" customWidth="1"/>
    <col min="9727" max="9727" width="22.1640625" style="4" customWidth="1"/>
    <col min="9728" max="9728" width="16.83203125" style="4" customWidth="1"/>
    <col min="9729" max="9729" width="22.6640625" style="4" customWidth="1"/>
    <col min="9730" max="9730" width="20.33203125" style="4" customWidth="1"/>
    <col min="9731" max="9731" width="22.5" style="4" customWidth="1"/>
    <col min="9732" max="9732" width="25.5" style="4" customWidth="1"/>
    <col min="9733" max="9733" width="10" style="4" customWidth="1"/>
    <col min="9734" max="9734" width="15.33203125" style="4" customWidth="1"/>
    <col min="9735" max="9739" width="0" style="4" hidden="1" customWidth="1"/>
    <col min="9740" max="9740" width="13.83203125" style="4" customWidth="1"/>
    <col min="9741" max="9741" width="20.5" style="4" customWidth="1"/>
    <col min="9742" max="9981" width="11.5" style="4"/>
    <col min="9982" max="9982" width="14.5" style="4" customWidth="1"/>
    <col min="9983" max="9983" width="22.1640625" style="4" customWidth="1"/>
    <col min="9984" max="9984" width="16.83203125" style="4" customWidth="1"/>
    <col min="9985" max="9985" width="22.6640625" style="4" customWidth="1"/>
    <col min="9986" max="9986" width="20.33203125" style="4" customWidth="1"/>
    <col min="9987" max="9987" width="22.5" style="4" customWidth="1"/>
    <col min="9988" max="9988" width="25.5" style="4" customWidth="1"/>
    <col min="9989" max="9989" width="10" style="4" customWidth="1"/>
    <col min="9990" max="9990" width="15.33203125" style="4" customWidth="1"/>
    <col min="9991" max="9995" width="0" style="4" hidden="1" customWidth="1"/>
    <col min="9996" max="9996" width="13.83203125" style="4" customWidth="1"/>
    <col min="9997" max="9997" width="20.5" style="4" customWidth="1"/>
    <col min="9998" max="10237" width="11.5" style="4"/>
    <col min="10238" max="10238" width="14.5" style="4" customWidth="1"/>
    <col min="10239" max="10239" width="22.1640625" style="4" customWidth="1"/>
    <col min="10240" max="10240" width="16.83203125" style="4" customWidth="1"/>
    <col min="10241" max="10241" width="22.6640625" style="4" customWidth="1"/>
    <col min="10242" max="10242" width="20.33203125" style="4" customWidth="1"/>
    <col min="10243" max="10243" width="22.5" style="4" customWidth="1"/>
    <col min="10244" max="10244" width="25.5" style="4" customWidth="1"/>
    <col min="10245" max="10245" width="10" style="4" customWidth="1"/>
    <col min="10246" max="10246" width="15.33203125" style="4" customWidth="1"/>
    <col min="10247" max="10251" width="0" style="4" hidden="1" customWidth="1"/>
    <col min="10252" max="10252" width="13.83203125" style="4" customWidth="1"/>
    <col min="10253" max="10253" width="20.5" style="4" customWidth="1"/>
    <col min="10254" max="10493" width="11.5" style="4"/>
    <col min="10494" max="10494" width="14.5" style="4" customWidth="1"/>
    <col min="10495" max="10495" width="22.1640625" style="4" customWidth="1"/>
    <col min="10496" max="10496" width="16.83203125" style="4" customWidth="1"/>
    <col min="10497" max="10497" width="22.6640625" style="4" customWidth="1"/>
    <col min="10498" max="10498" width="20.33203125" style="4" customWidth="1"/>
    <col min="10499" max="10499" width="22.5" style="4" customWidth="1"/>
    <col min="10500" max="10500" width="25.5" style="4" customWidth="1"/>
    <col min="10501" max="10501" width="10" style="4" customWidth="1"/>
    <col min="10502" max="10502" width="15.33203125" style="4" customWidth="1"/>
    <col min="10503" max="10507" width="0" style="4" hidden="1" customWidth="1"/>
    <col min="10508" max="10508" width="13.83203125" style="4" customWidth="1"/>
    <col min="10509" max="10509" width="20.5" style="4" customWidth="1"/>
    <col min="10510" max="10749" width="11.5" style="4"/>
    <col min="10750" max="10750" width="14.5" style="4" customWidth="1"/>
    <col min="10751" max="10751" width="22.1640625" style="4" customWidth="1"/>
    <col min="10752" max="10752" width="16.83203125" style="4" customWidth="1"/>
    <col min="10753" max="10753" width="22.6640625" style="4" customWidth="1"/>
    <col min="10754" max="10754" width="20.33203125" style="4" customWidth="1"/>
    <col min="10755" max="10755" width="22.5" style="4" customWidth="1"/>
    <col min="10756" max="10756" width="25.5" style="4" customWidth="1"/>
    <col min="10757" max="10757" width="10" style="4" customWidth="1"/>
    <col min="10758" max="10758" width="15.33203125" style="4" customWidth="1"/>
    <col min="10759" max="10763" width="0" style="4" hidden="1" customWidth="1"/>
    <col min="10764" max="10764" width="13.83203125" style="4" customWidth="1"/>
    <col min="10765" max="10765" width="20.5" style="4" customWidth="1"/>
    <col min="10766" max="11005" width="11.5" style="4"/>
    <col min="11006" max="11006" width="14.5" style="4" customWidth="1"/>
    <col min="11007" max="11007" width="22.1640625" style="4" customWidth="1"/>
    <col min="11008" max="11008" width="16.83203125" style="4" customWidth="1"/>
    <col min="11009" max="11009" width="22.6640625" style="4" customWidth="1"/>
    <col min="11010" max="11010" width="20.33203125" style="4" customWidth="1"/>
    <col min="11011" max="11011" width="22.5" style="4" customWidth="1"/>
    <col min="11012" max="11012" width="25.5" style="4" customWidth="1"/>
    <col min="11013" max="11013" width="10" style="4" customWidth="1"/>
    <col min="11014" max="11014" width="15.33203125" style="4" customWidth="1"/>
    <col min="11015" max="11019" width="0" style="4" hidden="1" customWidth="1"/>
    <col min="11020" max="11020" width="13.83203125" style="4" customWidth="1"/>
    <col min="11021" max="11021" width="20.5" style="4" customWidth="1"/>
    <col min="11022" max="11261" width="11.5" style="4"/>
    <col min="11262" max="11262" width="14.5" style="4" customWidth="1"/>
    <col min="11263" max="11263" width="22.1640625" style="4" customWidth="1"/>
    <col min="11264" max="11264" width="16.83203125" style="4" customWidth="1"/>
    <col min="11265" max="11265" width="22.6640625" style="4" customWidth="1"/>
    <col min="11266" max="11266" width="20.33203125" style="4" customWidth="1"/>
    <col min="11267" max="11267" width="22.5" style="4" customWidth="1"/>
    <col min="11268" max="11268" width="25.5" style="4" customWidth="1"/>
    <col min="11269" max="11269" width="10" style="4" customWidth="1"/>
    <col min="11270" max="11270" width="15.33203125" style="4" customWidth="1"/>
    <col min="11271" max="11275" width="0" style="4" hidden="1" customWidth="1"/>
    <col min="11276" max="11276" width="13.83203125" style="4" customWidth="1"/>
    <col min="11277" max="11277" width="20.5" style="4" customWidth="1"/>
    <col min="11278" max="11517" width="11.5" style="4"/>
    <col min="11518" max="11518" width="14.5" style="4" customWidth="1"/>
    <col min="11519" max="11519" width="22.1640625" style="4" customWidth="1"/>
    <col min="11520" max="11520" width="16.83203125" style="4" customWidth="1"/>
    <col min="11521" max="11521" width="22.6640625" style="4" customWidth="1"/>
    <col min="11522" max="11522" width="20.33203125" style="4" customWidth="1"/>
    <col min="11523" max="11523" width="22.5" style="4" customWidth="1"/>
    <col min="11524" max="11524" width="25.5" style="4" customWidth="1"/>
    <col min="11525" max="11525" width="10" style="4" customWidth="1"/>
    <col min="11526" max="11526" width="15.33203125" style="4" customWidth="1"/>
    <col min="11527" max="11531" width="0" style="4" hidden="1" customWidth="1"/>
    <col min="11532" max="11532" width="13.83203125" style="4" customWidth="1"/>
    <col min="11533" max="11533" width="20.5" style="4" customWidth="1"/>
    <col min="11534" max="11773" width="11.5" style="4"/>
    <col min="11774" max="11774" width="14.5" style="4" customWidth="1"/>
    <col min="11775" max="11775" width="22.1640625" style="4" customWidth="1"/>
    <col min="11776" max="11776" width="16.83203125" style="4" customWidth="1"/>
    <col min="11777" max="11777" width="22.6640625" style="4" customWidth="1"/>
    <col min="11778" max="11778" width="20.33203125" style="4" customWidth="1"/>
    <col min="11779" max="11779" width="22.5" style="4" customWidth="1"/>
    <col min="11780" max="11780" width="25.5" style="4" customWidth="1"/>
    <col min="11781" max="11781" width="10" style="4" customWidth="1"/>
    <col min="11782" max="11782" width="15.33203125" style="4" customWidth="1"/>
    <col min="11783" max="11787" width="0" style="4" hidden="1" customWidth="1"/>
    <col min="11788" max="11788" width="13.83203125" style="4" customWidth="1"/>
    <col min="11789" max="11789" width="20.5" style="4" customWidth="1"/>
    <col min="11790" max="12029" width="11.5" style="4"/>
    <col min="12030" max="12030" width="14.5" style="4" customWidth="1"/>
    <col min="12031" max="12031" width="22.1640625" style="4" customWidth="1"/>
    <col min="12032" max="12032" width="16.83203125" style="4" customWidth="1"/>
    <col min="12033" max="12033" width="22.6640625" style="4" customWidth="1"/>
    <col min="12034" max="12034" width="20.33203125" style="4" customWidth="1"/>
    <col min="12035" max="12035" width="22.5" style="4" customWidth="1"/>
    <col min="12036" max="12036" width="25.5" style="4" customWidth="1"/>
    <col min="12037" max="12037" width="10" style="4" customWidth="1"/>
    <col min="12038" max="12038" width="15.33203125" style="4" customWidth="1"/>
    <col min="12039" max="12043" width="0" style="4" hidden="1" customWidth="1"/>
    <col min="12044" max="12044" width="13.83203125" style="4" customWidth="1"/>
    <col min="12045" max="12045" width="20.5" style="4" customWidth="1"/>
    <col min="12046" max="12285" width="11.5" style="4"/>
    <col min="12286" max="12286" width="14.5" style="4" customWidth="1"/>
    <col min="12287" max="12287" width="22.1640625" style="4" customWidth="1"/>
    <col min="12288" max="12288" width="16.83203125" style="4" customWidth="1"/>
    <col min="12289" max="12289" width="22.6640625" style="4" customWidth="1"/>
    <col min="12290" max="12290" width="20.33203125" style="4" customWidth="1"/>
    <col min="12291" max="12291" width="22.5" style="4" customWidth="1"/>
    <col min="12292" max="12292" width="25.5" style="4" customWidth="1"/>
    <col min="12293" max="12293" width="10" style="4" customWidth="1"/>
    <col min="12294" max="12294" width="15.33203125" style="4" customWidth="1"/>
    <col min="12295" max="12299" width="0" style="4" hidden="1" customWidth="1"/>
    <col min="12300" max="12300" width="13.83203125" style="4" customWidth="1"/>
    <col min="12301" max="12301" width="20.5" style="4" customWidth="1"/>
    <col min="12302" max="12541" width="11.5" style="4"/>
    <col min="12542" max="12542" width="14.5" style="4" customWidth="1"/>
    <col min="12543" max="12543" width="22.1640625" style="4" customWidth="1"/>
    <col min="12544" max="12544" width="16.83203125" style="4" customWidth="1"/>
    <col min="12545" max="12545" width="22.6640625" style="4" customWidth="1"/>
    <col min="12546" max="12546" width="20.33203125" style="4" customWidth="1"/>
    <col min="12547" max="12547" width="22.5" style="4" customWidth="1"/>
    <col min="12548" max="12548" width="25.5" style="4" customWidth="1"/>
    <col min="12549" max="12549" width="10" style="4" customWidth="1"/>
    <col min="12550" max="12550" width="15.33203125" style="4" customWidth="1"/>
    <col min="12551" max="12555" width="0" style="4" hidden="1" customWidth="1"/>
    <col min="12556" max="12556" width="13.83203125" style="4" customWidth="1"/>
    <col min="12557" max="12557" width="20.5" style="4" customWidth="1"/>
    <col min="12558" max="12797" width="11.5" style="4"/>
    <col min="12798" max="12798" width="14.5" style="4" customWidth="1"/>
    <col min="12799" max="12799" width="22.1640625" style="4" customWidth="1"/>
    <col min="12800" max="12800" width="16.83203125" style="4" customWidth="1"/>
    <col min="12801" max="12801" width="22.6640625" style="4" customWidth="1"/>
    <col min="12802" max="12802" width="20.33203125" style="4" customWidth="1"/>
    <col min="12803" max="12803" width="22.5" style="4" customWidth="1"/>
    <col min="12804" max="12804" width="25.5" style="4" customWidth="1"/>
    <col min="12805" max="12805" width="10" style="4" customWidth="1"/>
    <col min="12806" max="12806" width="15.33203125" style="4" customWidth="1"/>
    <col min="12807" max="12811" width="0" style="4" hidden="1" customWidth="1"/>
    <col min="12812" max="12812" width="13.83203125" style="4" customWidth="1"/>
    <col min="12813" max="12813" width="20.5" style="4" customWidth="1"/>
    <col min="12814" max="13053" width="11.5" style="4"/>
    <col min="13054" max="13054" width="14.5" style="4" customWidth="1"/>
    <col min="13055" max="13055" width="22.1640625" style="4" customWidth="1"/>
    <col min="13056" max="13056" width="16.83203125" style="4" customWidth="1"/>
    <col min="13057" max="13057" width="22.6640625" style="4" customWidth="1"/>
    <col min="13058" max="13058" width="20.33203125" style="4" customWidth="1"/>
    <col min="13059" max="13059" width="22.5" style="4" customWidth="1"/>
    <col min="13060" max="13060" width="25.5" style="4" customWidth="1"/>
    <col min="13061" max="13061" width="10" style="4" customWidth="1"/>
    <col min="13062" max="13062" width="15.33203125" style="4" customWidth="1"/>
    <col min="13063" max="13067" width="0" style="4" hidden="1" customWidth="1"/>
    <col min="13068" max="13068" width="13.83203125" style="4" customWidth="1"/>
    <col min="13069" max="13069" width="20.5" style="4" customWidth="1"/>
    <col min="13070" max="13309" width="11.5" style="4"/>
    <col min="13310" max="13310" width="14.5" style="4" customWidth="1"/>
    <col min="13311" max="13311" width="22.1640625" style="4" customWidth="1"/>
    <col min="13312" max="13312" width="16.83203125" style="4" customWidth="1"/>
    <col min="13313" max="13313" width="22.6640625" style="4" customWidth="1"/>
    <col min="13314" max="13314" width="20.33203125" style="4" customWidth="1"/>
    <col min="13315" max="13315" width="22.5" style="4" customWidth="1"/>
    <col min="13316" max="13316" width="25.5" style="4" customWidth="1"/>
    <col min="13317" max="13317" width="10" style="4" customWidth="1"/>
    <col min="13318" max="13318" width="15.33203125" style="4" customWidth="1"/>
    <col min="13319" max="13323" width="0" style="4" hidden="1" customWidth="1"/>
    <col min="13324" max="13324" width="13.83203125" style="4" customWidth="1"/>
    <col min="13325" max="13325" width="20.5" style="4" customWidth="1"/>
    <col min="13326" max="13565" width="11.5" style="4"/>
    <col min="13566" max="13566" width="14.5" style="4" customWidth="1"/>
    <col min="13567" max="13567" width="22.1640625" style="4" customWidth="1"/>
    <col min="13568" max="13568" width="16.83203125" style="4" customWidth="1"/>
    <col min="13569" max="13569" width="22.6640625" style="4" customWidth="1"/>
    <col min="13570" max="13570" width="20.33203125" style="4" customWidth="1"/>
    <col min="13571" max="13571" width="22.5" style="4" customWidth="1"/>
    <col min="13572" max="13572" width="25.5" style="4" customWidth="1"/>
    <col min="13573" max="13573" width="10" style="4" customWidth="1"/>
    <col min="13574" max="13574" width="15.33203125" style="4" customWidth="1"/>
    <col min="13575" max="13579" width="0" style="4" hidden="1" customWidth="1"/>
    <col min="13580" max="13580" width="13.83203125" style="4" customWidth="1"/>
    <col min="13581" max="13581" width="20.5" style="4" customWidth="1"/>
    <col min="13582" max="13821" width="11.5" style="4"/>
    <col min="13822" max="13822" width="14.5" style="4" customWidth="1"/>
    <col min="13823" max="13823" width="22.1640625" style="4" customWidth="1"/>
    <col min="13824" max="13824" width="16.83203125" style="4" customWidth="1"/>
    <col min="13825" max="13825" width="22.6640625" style="4" customWidth="1"/>
    <col min="13826" max="13826" width="20.33203125" style="4" customWidth="1"/>
    <col min="13827" max="13827" width="22.5" style="4" customWidth="1"/>
    <col min="13828" max="13828" width="25.5" style="4" customWidth="1"/>
    <col min="13829" max="13829" width="10" style="4" customWidth="1"/>
    <col min="13830" max="13830" width="15.33203125" style="4" customWidth="1"/>
    <col min="13831" max="13835" width="0" style="4" hidden="1" customWidth="1"/>
    <col min="13836" max="13836" width="13.83203125" style="4" customWidth="1"/>
    <col min="13837" max="13837" width="20.5" style="4" customWidth="1"/>
    <col min="13838" max="14077" width="11.5" style="4"/>
    <col min="14078" max="14078" width="14.5" style="4" customWidth="1"/>
    <col min="14079" max="14079" width="22.1640625" style="4" customWidth="1"/>
    <col min="14080" max="14080" width="16.83203125" style="4" customWidth="1"/>
    <col min="14081" max="14081" width="22.6640625" style="4" customWidth="1"/>
    <col min="14082" max="14082" width="20.33203125" style="4" customWidth="1"/>
    <col min="14083" max="14083" width="22.5" style="4" customWidth="1"/>
    <col min="14084" max="14084" width="25.5" style="4" customWidth="1"/>
    <col min="14085" max="14085" width="10" style="4" customWidth="1"/>
    <col min="14086" max="14086" width="15.33203125" style="4" customWidth="1"/>
    <col min="14087" max="14091" width="0" style="4" hidden="1" customWidth="1"/>
    <col min="14092" max="14092" width="13.83203125" style="4" customWidth="1"/>
    <col min="14093" max="14093" width="20.5" style="4" customWidth="1"/>
    <col min="14094" max="14333" width="11.5" style="4"/>
    <col min="14334" max="14334" width="14.5" style="4" customWidth="1"/>
    <col min="14335" max="14335" width="22.1640625" style="4" customWidth="1"/>
    <col min="14336" max="14336" width="16.83203125" style="4" customWidth="1"/>
    <col min="14337" max="14337" width="22.6640625" style="4" customWidth="1"/>
    <col min="14338" max="14338" width="20.33203125" style="4" customWidth="1"/>
    <col min="14339" max="14339" width="22.5" style="4" customWidth="1"/>
    <col min="14340" max="14340" width="25.5" style="4" customWidth="1"/>
    <col min="14341" max="14341" width="10" style="4" customWidth="1"/>
    <col min="14342" max="14342" width="15.33203125" style="4" customWidth="1"/>
    <col min="14343" max="14347" width="0" style="4" hidden="1" customWidth="1"/>
    <col min="14348" max="14348" width="13.83203125" style="4" customWidth="1"/>
    <col min="14349" max="14349" width="20.5" style="4" customWidth="1"/>
    <col min="14350" max="14589" width="11.5" style="4"/>
    <col min="14590" max="14590" width="14.5" style="4" customWidth="1"/>
    <col min="14591" max="14591" width="22.1640625" style="4" customWidth="1"/>
    <col min="14592" max="14592" width="16.83203125" style="4" customWidth="1"/>
    <col min="14593" max="14593" width="22.6640625" style="4" customWidth="1"/>
    <col min="14594" max="14594" width="20.33203125" style="4" customWidth="1"/>
    <col min="14595" max="14595" width="22.5" style="4" customWidth="1"/>
    <col min="14596" max="14596" width="25.5" style="4" customWidth="1"/>
    <col min="14597" max="14597" width="10" style="4" customWidth="1"/>
    <col min="14598" max="14598" width="15.33203125" style="4" customWidth="1"/>
    <col min="14599" max="14603" width="0" style="4" hidden="1" customWidth="1"/>
    <col min="14604" max="14604" width="13.83203125" style="4" customWidth="1"/>
    <col min="14605" max="14605" width="20.5" style="4" customWidth="1"/>
    <col min="14606" max="14845" width="11.5" style="4"/>
    <col min="14846" max="14846" width="14.5" style="4" customWidth="1"/>
    <col min="14847" max="14847" width="22.1640625" style="4" customWidth="1"/>
    <col min="14848" max="14848" width="16.83203125" style="4" customWidth="1"/>
    <col min="14849" max="14849" width="22.6640625" style="4" customWidth="1"/>
    <col min="14850" max="14850" width="20.33203125" style="4" customWidth="1"/>
    <col min="14851" max="14851" width="22.5" style="4" customWidth="1"/>
    <col min="14852" max="14852" width="25.5" style="4" customWidth="1"/>
    <col min="14853" max="14853" width="10" style="4" customWidth="1"/>
    <col min="14854" max="14854" width="15.33203125" style="4" customWidth="1"/>
    <col min="14855" max="14859" width="0" style="4" hidden="1" customWidth="1"/>
    <col min="14860" max="14860" width="13.83203125" style="4" customWidth="1"/>
    <col min="14861" max="14861" width="20.5" style="4" customWidth="1"/>
    <col min="14862" max="15101" width="11.5" style="4"/>
    <col min="15102" max="15102" width="14.5" style="4" customWidth="1"/>
    <col min="15103" max="15103" width="22.1640625" style="4" customWidth="1"/>
    <col min="15104" max="15104" width="16.83203125" style="4" customWidth="1"/>
    <col min="15105" max="15105" width="22.6640625" style="4" customWidth="1"/>
    <col min="15106" max="15106" width="20.33203125" style="4" customWidth="1"/>
    <col min="15107" max="15107" width="22.5" style="4" customWidth="1"/>
    <col min="15108" max="15108" width="25.5" style="4" customWidth="1"/>
    <col min="15109" max="15109" width="10" style="4" customWidth="1"/>
    <col min="15110" max="15110" width="15.33203125" style="4" customWidth="1"/>
    <col min="15111" max="15115" width="0" style="4" hidden="1" customWidth="1"/>
    <col min="15116" max="15116" width="13.83203125" style="4" customWidth="1"/>
    <col min="15117" max="15117" width="20.5" style="4" customWidth="1"/>
    <col min="15118" max="15357" width="11.5" style="4"/>
    <col min="15358" max="15358" width="14.5" style="4" customWidth="1"/>
    <col min="15359" max="15359" width="22.1640625" style="4" customWidth="1"/>
    <col min="15360" max="15360" width="16.83203125" style="4" customWidth="1"/>
    <col min="15361" max="15361" width="22.6640625" style="4" customWidth="1"/>
    <col min="15362" max="15362" width="20.33203125" style="4" customWidth="1"/>
    <col min="15363" max="15363" width="22.5" style="4" customWidth="1"/>
    <col min="15364" max="15364" width="25.5" style="4" customWidth="1"/>
    <col min="15365" max="15365" width="10" style="4" customWidth="1"/>
    <col min="15366" max="15366" width="15.33203125" style="4" customWidth="1"/>
    <col min="15367" max="15371" width="0" style="4" hidden="1" customWidth="1"/>
    <col min="15372" max="15372" width="13.83203125" style="4" customWidth="1"/>
    <col min="15373" max="15373" width="20.5" style="4" customWidth="1"/>
    <col min="15374" max="15613" width="11.5" style="4"/>
    <col min="15614" max="15614" width="14.5" style="4" customWidth="1"/>
    <col min="15615" max="15615" width="22.1640625" style="4" customWidth="1"/>
    <col min="15616" max="15616" width="16.83203125" style="4" customWidth="1"/>
    <col min="15617" max="15617" width="22.6640625" style="4" customWidth="1"/>
    <col min="15618" max="15618" width="20.33203125" style="4" customWidth="1"/>
    <col min="15619" max="15619" width="22.5" style="4" customWidth="1"/>
    <col min="15620" max="15620" width="25.5" style="4" customWidth="1"/>
    <col min="15621" max="15621" width="10" style="4" customWidth="1"/>
    <col min="15622" max="15622" width="15.33203125" style="4" customWidth="1"/>
    <col min="15623" max="15627" width="0" style="4" hidden="1" customWidth="1"/>
    <col min="15628" max="15628" width="13.83203125" style="4" customWidth="1"/>
    <col min="15629" max="15629" width="20.5" style="4" customWidth="1"/>
    <col min="15630" max="15869" width="11.5" style="4"/>
    <col min="15870" max="15870" width="14.5" style="4" customWidth="1"/>
    <col min="15871" max="15871" width="22.1640625" style="4" customWidth="1"/>
    <col min="15872" max="15872" width="16.83203125" style="4" customWidth="1"/>
    <col min="15873" max="15873" width="22.6640625" style="4" customWidth="1"/>
    <col min="15874" max="15874" width="20.33203125" style="4" customWidth="1"/>
    <col min="15875" max="15875" width="22.5" style="4" customWidth="1"/>
    <col min="15876" max="15876" width="25.5" style="4" customWidth="1"/>
    <col min="15877" max="15877" width="10" style="4" customWidth="1"/>
    <col min="15878" max="15878" width="15.33203125" style="4" customWidth="1"/>
    <col min="15879" max="15883" width="0" style="4" hidden="1" customWidth="1"/>
    <col min="15884" max="15884" width="13.83203125" style="4" customWidth="1"/>
    <col min="15885" max="15885" width="20.5" style="4" customWidth="1"/>
    <col min="15886" max="16125" width="11.5" style="4"/>
    <col min="16126" max="16126" width="14.5" style="4" customWidth="1"/>
    <col min="16127" max="16127" width="22.1640625" style="4" customWidth="1"/>
    <col min="16128" max="16128" width="16.83203125" style="4" customWidth="1"/>
    <col min="16129" max="16129" width="22.6640625" style="4" customWidth="1"/>
    <col min="16130" max="16130" width="20.33203125" style="4" customWidth="1"/>
    <col min="16131" max="16131" width="22.5" style="4" customWidth="1"/>
    <col min="16132" max="16132" width="25.5" style="4" customWidth="1"/>
    <col min="16133" max="16133" width="10" style="4" customWidth="1"/>
    <col min="16134" max="16134" width="15.33203125" style="4" customWidth="1"/>
    <col min="16135" max="16139" width="0" style="4" hidden="1" customWidth="1"/>
    <col min="16140" max="16140" width="13.83203125" style="4" customWidth="1"/>
    <col min="16141" max="16141" width="20.5" style="4" customWidth="1"/>
    <col min="16142" max="16384" width="11.5" style="4"/>
  </cols>
  <sheetData>
    <row r="1" spans="1:15" s="1" customFormat="1" ht="21.75" customHeight="1" x14ac:dyDescent="0.2">
      <c r="A1" s="536"/>
      <c r="B1" s="545"/>
      <c r="C1" s="546"/>
      <c r="D1" s="525" t="s">
        <v>14</v>
      </c>
      <c r="E1" s="526"/>
      <c r="F1" s="526"/>
      <c r="G1" s="526"/>
      <c r="H1" s="526"/>
      <c r="I1" s="526"/>
      <c r="J1" s="526"/>
      <c r="K1" s="526"/>
      <c r="L1" s="526"/>
      <c r="M1" s="526"/>
      <c r="N1" s="627" t="s">
        <v>0</v>
      </c>
      <c r="O1" s="628"/>
    </row>
    <row r="2" spans="1:15" s="1" customFormat="1" ht="21.75" customHeight="1" x14ac:dyDescent="0.2">
      <c r="A2" s="536"/>
      <c r="B2" s="547"/>
      <c r="C2" s="548"/>
      <c r="D2" s="528"/>
      <c r="E2" s="529"/>
      <c r="F2" s="529"/>
      <c r="G2" s="529"/>
      <c r="H2" s="529"/>
      <c r="I2" s="529"/>
      <c r="J2" s="529"/>
      <c r="K2" s="529"/>
      <c r="L2" s="529"/>
      <c r="M2" s="529"/>
      <c r="N2" s="623" t="s">
        <v>101</v>
      </c>
      <c r="O2" s="624"/>
    </row>
    <row r="3" spans="1:15" s="1" customFormat="1" ht="21.75" customHeight="1" x14ac:dyDescent="0.2">
      <c r="A3" s="536"/>
      <c r="B3" s="547"/>
      <c r="C3" s="548"/>
      <c r="D3" s="528"/>
      <c r="E3" s="529"/>
      <c r="F3" s="529"/>
      <c r="G3" s="529"/>
      <c r="H3" s="529"/>
      <c r="I3" s="529"/>
      <c r="J3" s="529"/>
      <c r="K3" s="529"/>
      <c r="L3" s="529"/>
      <c r="M3" s="529"/>
      <c r="N3" s="623" t="s">
        <v>102</v>
      </c>
      <c r="O3" s="624"/>
    </row>
    <row r="4" spans="1:15" s="1" customFormat="1" ht="21.75" customHeight="1" thickBot="1" x14ac:dyDescent="0.25">
      <c r="A4" s="536"/>
      <c r="B4" s="549"/>
      <c r="C4" s="550"/>
      <c r="D4" s="531"/>
      <c r="E4" s="532"/>
      <c r="F4" s="532"/>
      <c r="G4" s="532"/>
      <c r="H4" s="532"/>
      <c r="I4" s="532"/>
      <c r="J4" s="532"/>
      <c r="K4" s="532"/>
      <c r="L4" s="532"/>
      <c r="M4" s="532"/>
      <c r="N4" s="625" t="s">
        <v>1</v>
      </c>
      <c r="O4" s="626"/>
    </row>
    <row r="5" spans="1:15" s="1" customFormat="1" ht="28.5" customHeight="1" thickBot="1" x14ac:dyDescent="0.25">
      <c r="A5" s="536"/>
      <c r="B5" s="534"/>
      <c r="C5" s="534"/>
      <c r="D5" s="534"/>
      <c r="E5" s="534"/>
      <c r="F5" s="534"/>
      <c r="G5" s="534"/>
      <c r="H5" s="534"/>
      <c r="I5" s="534"/>
      <c r="J5" s="534"/>
      <c r="K5" s="534"/>
      <c r="L5" s="534"/>
      <c r="M5" s="534"/>
      <c r="N5" s="534"/>
      <c r="O5" s="534"/>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1" customFormat="1" ht="28.5" customHeight="1" thickBot="1" x14ac:dyDescent="0.25">
      <c r="A7" s="536"/>
      <c r="B7" s="551" t="s">
        <v>221</v>
      </c>
      <c r="C7" s="552"/>
      <c r="D7" s="552"/>
      <c r="E7" s="552"/>
      <c r="F7" s="552"/>
      <c r="G7" s="552"/>
      <c r="H7" s="552"/>
      <c r="I7" s="552"/>
      <c r="J7" s="552"/>
      <c r="K7" s="552"/>
      <c r="L7" s="552"/>
      <c r="M7" s="552"/>
      <c r="N7" s="552"/>
      <c r="O7" s="553"/>
    </row>
    <row r="8" spans="1:15" s="2" customFormat="1" ht="28.5" customHeight="1" x14ac:dyDescent="0.2">
      <c r="A8" s="536"/>
      <c r="B8" s="629" t="s">
        <v>586</v>
      </c>
      <c r="C8" s="630"/>
      <c r="D8" s="630"/>
      <c r="E8" s="630"/>
      <c r="F8" s="630"/>
      <c r="G8" s="630"/>
      <c r="H8" s="630"/>
      <c r="I8" s="630"/>
      <c r="J8" s="630"/>
      <c r="K8" s="630"/>
      <c r="L8" s="630"/>
      <c r="M8" s="630"/>
      <c r="N8" s="630"/>
      <c r="O8" s="630"/>
    </row>
    <row r="9" spans="1:15" s="1" customFormat="1" ht="28.5" customHeight="1" thickBot="1" x14ac:dyDescent="0.25">
      <c r="A9" s="536"/>
      <c r="B9" s="620"/>
      <c r="C9" s="620"/>
      <c r="D9" s="620"/>
      <c r="E9" s="620"/>
      <c r="F9" s="620"/>
      <c r="G9" s="620"/>
      <c r="H9" s="620"/>
      <c r="I9" s="620"/>
      <c r="J9" s="620"/>
      <c r="K9" s="620"/>
      <c r="L9" s="620"/>
      <c r="M9" s="620"/>
      <c r="N9" s="620"/>
      <c r="O9" s="620"/>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541" t="s">
        <v>7</v>
      </c>
      <c r="M10" s="543" t="s">
        <v>8</v>
      </c>
      <c r="N10" s="543" t="s">
        <v>6</v>
      </c>
      <c r="O10" s="543" t="s">
        <v>528</v>
      </c>
    </row>
    <row r="11" spans="1:15" s="3" customFormat="1" ht="53.25" customHeight="1" thickBot="1" x14ac:dyDescent="0.25">
      <c r="A11" s="536"/>
      <c r="B11" s="540"/>
      <c r="C11" s="560"/>
      <c r="D11" s="560"/>
      <c r="E11" s="560"/>
      <c r="F11" s="560"/>
      <c r="G11" s="560"/>
      <c r="H11" s="261" t="s">
        <v>695</v>
      </c>
      <c r="I11" s="261" t="s">
        <v>696</v>
      </c>
      <c r="J11" s="261" t="s">
        <v>697</v>
      </c>
      <c r="K11" s="261" t="s">
        <v>698</v>
      </c>
      <c r="L11" s="542"/>
      <c r="M11" s="544"/>
      <c r="N11" s="544"/>
      <c r="O11" s="544"/>
    </row>
    <row r="12" spans="1:15" s="7" customFormat="1" ht="67" customHeight="1" x14ac:dyDescent="0.2">
      <c r="A12" s="536"/>
      <c r="B12" s="595" t="s">
        <v>246</v>
      </c>
      <c r="C12" s="135" t="s">
        <v>284</v>
      </c>
      <c r="D12" s="104" t="s">
        <v>360</v>
      </c>
      <c r="E12" s="148" t="s">
        <v>474</v>
      </c>
      <c r="F12" s="148" t="s">
        <v>196</v>
      </c>
      <c r="G12" s="98" t="s">
        <v>174</v>
      </c>
      <c r="H12" s="427">
        <f>32/32</f>
        <v>1</v>
      </c>
      <c r="I12" s="427">
        <f>34/34</f>
        <v>1</v>
      </c>
      <c r="J12" s="427">
        <f>34/34</f>
        <v>1</v>
      </c>
      <c r="K12" s="427">
        <f>34/34</f>
        <v>1</v>
      </c>
      <c r="L12" s="62">
        <v>44562</v>
      </c>
      <c r="M12" s="62">
        <v>44926</v>
      </c>
      <c r="N12" s="148" t="s">
        <v>182</v>
      </c>
      <c r="O12" s="168"/>
    </row>
    <row r="13" spans="1:15" s="7" customFormat="1" ht="91" customHeight="1" x14ac:dyDescent="0.2">
      <c r="A13" s="536"/>
      <c r="B13" s="596"/>
      <c r="C13" s="600" t="s">
        <v>281</v>
      </c>
      <c r="D13" s="600" t="s">
        <v>280</v>
      </c>
      <c r="E13" s="153" t="s">
        <v>475</v>
      </c>
      <c r="F13" s="84" t="s">
        <v>363</v>
      </c>
      <c r="G13" s="122">
        <v>1</v>
      </c>
      <c r="H13" s="313">
        <f>1/1</f>
        <v>1</v>
      </c>
      <c r="I13" s="313">
        <f>1/1</f>
        <v>1</v>
      </c>
      <c r="J13" s="313">
        <f>34/34</f>
        <v>1</v>
      </c>
      <c r="K13" s="313">
        <f>34/34</f>
        <v>1</v>
      </c>
      <c r="L13" s="45">
        <v>44562</v>
      </c>
      <c r="M13" s="45">
        <v>44926</v>
      </c>
      <c r="N13" s="179" t="s">
        <v>361</v>
      </c>
      <c r="O13" s="169"/>
    </row>
    <row r="14" spans="1:15" s="7" customFormat="1" ht="112" customHeight="1" x14ac:dyDescent="0.2">
      <c r="A14" s="536"/>
      <c r="B14" s="596"/>
      <c r="C14" s="600"/>
      <c r="D14" s="600"/>
      <c r="E14" s="153" t="s">
        <v>476</v>
      </c>
      <c r="F14" s="377" t="s">
        <v>610</v>
      </c>
      <c r="G14" s="136">
        <v>0.5</v>
      </c>
      <c r="H14" s="136" t="s">
        <v>700</v>
      </c>
      <c r="I14" s="313">
        <f>1/3</f>
        <v>0.33333333333333331</v>
      </c>
      <c r="J14" s="313">
        <f>2/3</f>
        <v>0.66666666666666663</v>
      </c>
      <c r="K14" s="313">
        <f>3/3</f>
        <v>1</v>
      </c>
      <c r="L14" s="45">
        <v>44562</v>
      </c>
      <c r="M14" s="45">
        <v>44926</v>
      </c>
      <c r="N14" s="600" t="s">
        <v>183</v>
      </c>
      <c r="O14" s="206"/>
    </row>
    <row r="15" spans="1:15" s="7" customFormat="1" ht="94" customHeight="1" x14ac:dyDescent="0.2">
      <c r="A15" s="4"/>
      <c r="B15" s="596"/>
      <c r="C15" s="598" t="s">
        <v>283</v>
      </c>
      <c r="D15" s="598" t="s">
        <v>282</v>
      </c>
      <c r="E15" s="153" t="s">
        <v>362</v>
      </c>
      <c r="F15" s="84" t="s">
        <v>607</v>
      </c>
      <c r="G15" s="122">
        <v>1</v>
      </c>
      <c r="H15" s="313">
        <f>1/1</f>
        <v>1</v>
      </c>
      <c r="I15" s="313">
        <f>1/1</f>
        <v>1</v>
      </c>
      <c r="J15" s="313">
        <f>1/1</f>
        <v>1</v>
      </c>
      <c r="K15" s="313">
        <f>1/1</f>
        <v>1</v>
      </c>
      <c r="L15" s="45">
        <v>44562</v>
      </c>
      <c r="M15" s="45">
        <v>44926</v>
      </c>
      <c r="N15" s="600"/>
      <c r="O15" s="169"/>
    </row>
    <row r="16" spans="1:15" s="7" customFormat="1" ht="111" customHeight="1" x14ac:dyDescent="0.2">
      <c r="A16" s="4"/>
      <c r="B16" s="596"/>
      <c r="C16" s="598"/>
      <c r="D16" s="598"/>
      <c r="E16" s="153" t="s">
        <v>477</v>
      </c>
      <c r="F16" s="377" t="s">
        <v>611</v>
      </c>
      <c r="G16" s="103">
        <v>0.5</v>
      </c>
      <c r="H16" s="136" t="s">
        <v>700</v>
      </c>
      <c r="I16" s="136" t="s">
        <v>700</v>
      </c>
      <c r="J16" s="136" t="s">
        <v>796</v>
      </c>
      <c r="K16" s="136">
        <v>0.5</v>
      </c>
      <c r="L16" s="45">
        <v>44562</v>
      </c>
      <c r="M16" s="45">
        <v>44926</v>
      </c>
      <c r="N16" s="600"/>
      <c r="O16" s="206"/>
    </row>
    <row r="17" spans="1:15" s="7" customFormat="1" ht="68.25" customHeight="1" x14ac:dyDescent="0.2">
      <c r="A17" s="4"/>
      <c r="B17" s="596"/>
      <c r="C17" s="598"/>
      <c r="D17" s="598"/>
      <c r="E17" s="153" t="s">
        <v>385</v>
      </c>
      <c r="F17" s="84" t="s">
        <v>616</v>
      </c>
      <c r="G17" s="122">
        <v>1</v>
      </c>
      <c r="H17" s="313">
        <f>1/1</f>
        <v>1</v>
      </c>
      <c r="I17" s="313">
        <f>1/1</f>
        <v>1</v>
      </c>
      <c r="J17" s="313">
        <f>1/1</f>
        <v>1</v>
      </c>
      <c r="K17" s="313">
        <f>1/1</f>
        <v>1</v>
      </c>
      <c r="L17" s="45">
        <v>44562</v>
      </c>
      <c r="M17" s="45">
        <v>44926</v>
      </c>
      <c r="N17" s="600"/>
      <c r="O17" s="169"/>
    </row>
    <row r="18" spans="1:15" s="7" customFormat="1" ht="127" customHeight="1" x14ac:dyDescent="0.2">
      <c r="B18" s="596"/>
      <c r="C18" s="598"/>
      <c r="D18" s="598"/>
      <c r="E18" s="153" t="s">
        <v>478</v>
      </c>
      <c r="F18" s="377" t="s">
        <v>612</v>
      </c>
      <c r="G18" s="103">
        <v>1</v>
      </c>
      <c r="H18" s="136" t="s">
        <v>700</v>
      </c>
      <c r="I18" s="136">
        <v>0</v>
      </c>
      <c r="J18" s="136" t="s">
        <v>700</v>
      </c>
      <c r="K18" s="136">
        <v>1</v>
      </c>
      <c r="L18" s="45">
        <v>44562</v>
      </c>
      <c r="M18" s="45">
        <v>44926</v>
      </c>
      <c r="N18" s="600"/>
      <c r="O18" s="206"/>
    </row>
    <row r="19" spans="1:15" s="7" customFormat="1" ht="66" customHeight="1" x14ac:dyDescent="0.2">
      <c r="B19" s="596"/>
      <c r="C19" s="598" t="s">
        <v>286</v>
      </c>
      <c r="D19" s="600" t="s">
        <v>64</v>
      </c>
      <c r="E19" s="153" t="s">
        <v>481</v>
      </c>
      <c r="F19" s="89" t="s">
        <v>197</v>
      </c>
      <c r="G19" s="105">
        <v>1</v>
      </c>
      <c r="H19" s="313">
        <f t="shared" ref="H19:K20" si="0">1/1</f>
        <v>1</v>
      </c>
      <c r="I19" s="313">
        <f t="shared" si="0"/>
        <v>1</v>
      </c>
      <c r="J19" s="313">
        <f t="shared" si="0"/>
        <v>1</v>
      </c>
      <c r="K19" s="313">
        <f t="shared" si="0"/>
        <v>1</v>
      </c>
      <c r="L19" s="45">
        <v>44562</v>
      </c>
      <c r="M19" s="45">
        <v>44926</v>
      </c>
      <c r="N19" s="600"/>
      <c r="O19" s="169"/>
    </row>
    <row r="20" spans="1:15" s="7" customFormat="1" ht="66" customHeight="1" x14ac:dyDescent="0.2">
      <c r="B20" s="596"/>
      <c r="C20" s="598"/>
      <c r="D20" s="600"/>
      <c r="E20" s="598" t="s">
        <v>482</v>
      </c>
      <c r="F20" s="89" t="s">
        <v>386</v>
      </c>
      <c r="G20" s="105">
        <v>1</v>
      </c>
      <c r="H20" s="313">
        <v>1</v>
      </c>
      <c r="I20" s="313">
        <f t="shared" si="0"/>
        <v>1</v>
      </c>
      <c r="J20" s="313">
        <f t="shared" si="0"/>
        <v>1</v>
      </c>
      <c r="K20" s="313">
        <f t="shared" si="0"/>
        <v>1</v>
      </c>
      <c r="L20" s="45">
        <v>44562</v>
      </c>
      <c r="M20" s="45">
        <v>44926</v>
      </c>
      <c r="N20" s="600"/>
      <c r="O20" s="169" t="s">
        <v>707</v>
      </c>
    </row>
    <row r="21" spans="1:15" s="7" customFormat="1" ht="112" customHeight="1" x14ac:dyDescent="0.2">
      <c r="B21" s="596"/>
      <c r="C21" s="598"/>
      <c r="D21" s="600"/>
      <c r="E21" s="598"/>
      <c r="F21" s="377" t="s">
        <v>614</v>
      </c>
      <c r="G21" s="136">
        <v>0.95</v>
      </c>
      <c r="H21" s="136">
        <v>0</v>
      </c>
      <c r="I21" s="136">
        <v>0</v>
      </c>
      <c r="J21" s="136">
        <v>0.5</v>
      </c>
      <c r="K21" s="136">
        <v>0.5</v>
      </c>
      <c r="L21" s="45">
        <v>44562</v>
      </c>
      <c r="M21" s="45">
        <v>44926</v>
      </c>
      <c r="N21" s="600"/>
      <c r="O21" s="206"/>
    </row>
    <row r="22" spans="1:15" ht="50.25" customHeight="1" x14ac:dyDescent="0.2">
      <c r="B22" s="596"/>
      <c r="C22" s="598" t="s">
        <v>472</v>
      </c>
      <c r="D22" s="598" t="s">
        <v>471</v>
      </c>
      <c r="E22" s="598" t="s">
        <v>479</v>
      </c>
      <c r="F22" s="84" t="s">
        <v>480</v>
      </c>
      <c r="G22" s="105">
        <v>1</v>
      </c>
      <c r="H22" s="136" t="s">
        <v>700</v>
      </c>
      <c r="I22" s="136" t="s">
        <v>700</v>
      </c>
      <c r="J22" s="136" t="s">
        <v>700</v>
      </c>
      <c r="K22" s="431" t="s">
        <v>700</v>
      </c>
      <c r="L22" s="45">
        <v>44562</v>
      </c>
      <c r="M22" s="45">
        <v>44926</v>
      </c>
      <c r="N22" s="600" t="s">
        <v>615</v>
      </c>
      <c r="O22" s="621" t="s">
        <v>770</v>
      </c>
    </row>
    <row r="23" spans="1:15" ht="76" customHeight="1" x14ac:dyDescent="0.2">
      <c r="B23" s="596"/>
      <c r="C23" s="598"/>
      <c r="D23" s="598"/>
      <c r="E23" s="598"/>
      <c r="F23" s="153" t="s">
        <v>473</v>
      </c>
      <c r="G23" s="94">
        <v>1</v>
      </c>
      <c r="H23" s="136" t="s">
        <v>700</v>
      </c>
      <c r="I23" s="136" t="s">
        <v>700</v>
      </c>
      <c r="J23" s="136" t="s">
        <v>700</v>
      </c>
      <c r="K23" s="136" t="s">
        <v>700</v>
      </c>
      <c r="L23" s="45">
        <v>44562</v>
      </c>
      <c r="M23" s="45">
        <v>44926</v>
      </c>
      <c r="N23" s="600"/>
      <c r="O23" s="622"/>
    </row>
    <row r="24" spans="1:15" ht="107.25" customHeight="1" x14ac:dyDescent="0.2">
      <c r="B24" s="596"/>
      <c r="C24" s="153" t="s">
        <v>358</v>
      </c>
      <c r="D24" s="153" t="s">
        <v>287</v>
      </c>
      <c r="E24" s="153" t="s">
        <v>483</v>
      </c>
      <c r="F24" s="153" t="s">
        <v>195</v>
      </c>
      <c r="G24" s="94">
        <v>12</v>
      </c>
      <c r="H24" s="313">
        <f>3/12</f>
        <v>0.25</v>
      </c>
      <c r="I24" s="313">
        <f>6/12</f>
        <v>0.5</v>
      </c>
      <c r="J24" s="286">
        <v>0.75</v>
      </c>
      <c r="K24" s="286">
        <v>1</v>
      </c>
      <c r="L24" s="45">
        <v>44562</v>
      </c>
      <c r="M24" s="45">
        <v>44926</v>
      </c>
      <c r="N24" s="153" t="s">
        <v>142</v>
      </c>
      <c r="O24" s="191"/>
    </row>
    <row r="25" spans="1:15" ht="114" customHeight="1" x14ac:dyDescent="0.2">
      <c r="B25" s="596" t="s">
        <v>301</v>
      </c>
      <c r="C25" s="600" t="s">
        <v>130</v>
      </c>
      <c r="D25" s="600" t="s">
        <v>285</v>
      </c>
      <c r="E25" s="153" t="s">
        <v>137</v>
      </c>
      <c r="F25" s="153" t="s">
        <v>554</v>
      </c>
      <c r="G25" s="180">
        <v>4</v>
      </c>
      <c r="H25" s="260">
        <f>1/4</f>
        <v>0.25</v>
      </c>
      <c r="I25" s="260">
        <f>2/4</f>
        <v>0.5</v>
      </c>
      <c r="J25" s="260">
        <f>3/4</f>
        <v>0.75</v>
      </c>
      <c r="K25" s="260">
        <f>4/4</f>
        <v>1</v>
      </c>
      <c r="L25" s="45">
        <v>44562</v>
      </c>
      <c r="M25" s="45">
        <v>44926</v>
      </c>
      <c r="N25" s="153" t="s">
        <v>142</v>
      </c>
      <c r="O25" s="428" t="s">
        <v>771</v>
      </c>
    </row>
    <row r="26" spans="1:15" ht="69" customHeight="1" x14ac:dyDescent="0.2">
      <c r="B26" s="596"/>
      <c r="C26" s="600"/>
      <c r="D26" s="600"/>
      <c r="E26" s="92" t="s">
        <v>138</v>
      </c>
      <c r="F26" s="153" t="s">
        <v>141</v>
      </c>
      <c r="G26" s="94">
        <v>1</v>
      </c>
      <c r="H26" s="260">
        <f>1/1</f>
        <v>1</v>
      </c>
      <c r="I26" s="260">
        <f>1/1</f>
        <v>1</v>
      </c>
      <c r="J26" s="260">
        <f>1/1</f>
        <v>1</v>
      </c>
      <c r="K26" s="260">
        <f>1/1</f>
        <v>1</v>
      </c>
      <c r="L26" s="45">
        <v>44562</v>
      </c>
      <c r="M26" s="45">
        <v>44926</v>
      </c>
      <c r="N26" s="598" t="s">
        <v>139</v>
      </c>
      <c r="O26" s="191"/>
    </row>
    <row r="27" spans="1:15" ht="69" customHeight="1" x14ac:dyDescent="0.2">
      <c r="B27" s="596"/>
      <c r="C27" s="600"/>
      <c r="D27" s="600"/>
      <c r="E27" s="92" t="s">
        <v>617</v>
      </c>
      <c r="F27" s="153" t="s">
        <v>618</v>
      </c>
      <c r="G27" s="94">
        <v>1</v>
      </c>
      <c r="H27" s="136" t="s">
        <v>700</v>
      </c>
      <c r="I27" s="260">
        <f>1/1</f>
        <v>1</v>
      </c>
      <c r="J27" s="286">
        <v>1</v>
      </c>
      <c r="K27" s="354">
        <v>1</v>
      </c>
      <c r="L27" s="45">
        <v>44562</v>
      </c>
      <c r="M27" s="45">
        <v>44926</v>
      </c>
      <c r="N27" s="598"/>
      <c r="O27" s="191"/>
    </row>
    <row r="28" spans="1:15" ht="69" customHeight="1" thickBot="1" x14ac:dyDescent="0.25">
      <c r="B28" s="597"/>
      <c r="C28" s="601"/>
      <c r="D28" s="601"/>
      <c r="E28" s="202" t="s">
        <v>140</v>
      </c>
      <c r="F28" s="178" t="s">
        <v>200</v>
      </c>
      <c r="G28" s="203">
        <v>0</v>
      </c>
      <c r="H28" s="429" t="s">
        <v>700</v>
      </c>
      <c r="I28" s="429" t="s">
        <v>700</v>
      </c>
      <c r="J28" s="203" t="s">
        <v>700</v>
      </c>
      <c r="K28" s="203" t="s">
        <v>700</v>
      </c>
      <c r="L28" s="63">
        <v>44562</v>
      </c>
      <c r="M28" s="63">
        <v>44926</v>
      </c>
      <c r="N28" s="602"/>
      <c r="O28" s="192"/>
    </row>
    <row r="29" spans="1:15" x14ac:dyDescent="0.2">
      <c r="H29" s="399">
        <f>AVERAGE(H12:H28)</f>
        <v>0.75</v>
      </c>
      <c r="I29" s="399">
        <f>AVERAGE(I12:I28)</f>
        <v>0.71794871794871795</v>
      </c>
      <c r="J29" s="399">
        <f>AVERAGE(J12:J28)</f>
        <v>0.88888888888888884</v>
      </c>
      <c r="K29" s="399">
        <f>AVERAGE(K12:K28)</f>
        <v>0.9285714285714286</v>
      </c>
      <c r="L29" s="17"/>
      <c r="N29" s="4"/>
      <c r="O29" s="5"/>
    </row>
    <row r="30" spans="1:15" x14ac:dyDescent="0.2">
      <c r="H30" s="7"/>
      <c r="I30" s="7"/>
      <c r="J30" s="7"/>
      <c r="K30" s="7"/>
      <c r="N30" s="4"/>
      <c r="O30" s="5"/>
    </row>
    <row r="31" spans="1:15" x14ac:dyDescent="0.2">
      <c r="N31" s="4"/>
      <c r="O31" s="5"/>
    </row>
    <row r="32" spans="1:15" x14ac:dyDescent="0.2">
      <c r="N32" s="4"/>
      <c r="O32" s="5"/>
    </row>
    <row r="33" spans="14:15" x14ac:dyDescent="0.2">
      <c r="N33" s="4"/>
      <c r="O33" s="5"/>
    </row>
  </sheetData>
  <mergeCells count="41">
    <mergeCell ref="B8:O8"/>
    <mergeCell ref="O10:O11"/>
    <mergeCell ref="L10:L11"/>
    <mergeCell ref="N10:N11"/>
    <mergeCell ref="E10:E11"/>
    <mergeCell ref="F10:F11"/>
    <mergeCell ref="G10:G11"/>
    <mergeCell ref="M10:M11"/>
    <mergeCell ref="H10:K10"/>
    <mergeCell ref="E20:E21"/>
    <mergeCell ref="D19:D21"/>
    <mergeCell ref="A1:A14"/>
    <mergeCell ref="B5:O5"/>
    <mergeCell ref="B9:O9"/>
    <mergeCell ref="B1:C4"/>
    <mergeCell ref="B10:B11"/>
    <mergeCell ref="D10:D11"/>
    <mergeCell ref="C10:C11"/>
    <mergeCell ref="N3:O3"/>
    <mergeCell ref="N4:O4"/>
    <mergeCell ref="D1:M4"/>
    <mergeCell ref="N1:O1"/>
    <mergeCell ref="N2:O2"/>
    <mergeCell ref="B6:O6"/>
    <mergeCell ref="B7:O7"/>
    <mergeCell ref="O22:O23"/>
    <mergeCell ref="N14:N21"/>
    <mergeCell ref="N22:N23"/>
    <mergeCell ref="B25:B28"/>
    <mergeCell ref="C25:C28"/>
    <mergeCell ref="D25:D28"/>
    <mergeCell ref="N26:N28"/>
    <mergeCell ref="C15:C18"/>
    <mergeCell ref="D15:D18"/>
    <mergeCell ref="B12:B24"/>
    <mergeCell ref="C22:C23"/>
    <mergeCell ref="D22:D23"/>
    <mergeCell ref="E22:E23"/>
    <mergeCell ref="C13:C14"/>
    <mergeCell ref="D13:D14"/>
    <mergeCell ref="C19:C2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7"/>
  <sheetViews>
    <sheetView topLeftCell="C17" zoomScale="75" zoomScaleNormal="110" workbookViewId="0">
      <selection activeCell="L28" sqref="L28"/>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12" width="16.33203125" style="4" customWidth="1"/>
    <col min="13" max="14" width="19.6640625" style="4" customWidth="1"/>
    <col min="15" max="15" width="21.332031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4" width="11.5" style="4"/>
  </cols>
  <sheetData>
    <row r="1" spans="1:15" s="1" customFormat="1" ht="21.75" customHeight="1" x14ac:dyDescent="0.2">
      <c r="A1" s="536"/>
      <c r="B1" s="545"/>
      <c r="C1" s="546"/>
      <c r="D1" s="525" t="s">
        <v>15</v>
      </c>
      <c r="E1" s="526"/>
      <c r="F1" s="526"/>
      <c r="G1" s="526"/>
      <c r="H1" s="526"/>
      <c r="I1" s="526"/>
      <c r="J1" s="526"/>
      <c r="K1" s="526"/>
      <c r="L1" s="526"/>
      <c r="M1" s="527"/>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31"/>
      <c r="E4" s="532"/>
      <c r="F4" s="532"/>
      <c r="G4" s="532"/>
      <c r="H4" s="532"/>
      <c r="I4" s="532"/>
      <c r="J4" s="532"/>
      <c r="K4" s="532"/>
      <c r="L4" s="532"/>
      <c r="M4" s="533"/>
      <c r="N4" s="625" t="s">
        <v>1</v>
      </c>
      <c r="O4" s="626"/>
    </row>
    <row r="5" spans="1:15" s="1" customFormat="1" ht="28.5" customHeight="1" thickBot="1" x14ac:dyDescent="0.25">
      <c r="A5" s="536"/>
      <c r="B5" s="534"/>
      <c r="C5" s="534"/>
      <c r="D5" s="534"/>
      <c r="E5" s="534"/>
      <c r="F5" s="534"/>
      <c r="G5" s="534"/>
      <c r="H5" s="534"/>
      <c r="I5" s="534"/>
      <c r="J5" s="534"/>
      <c r="K5" s="534"/>
      <c r="L5" s="534"/>
      <c r="M5" s="534"/>
      <c r="N5" s="534"/>
      <c r="O5" s="534"/>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1" customFormat="1" ht="28.5" customHeight="1" thickBot="1" x14ac:dyDescent="0.25">
      <c r="A7" s="536"/>
      <c r="B7" s="551" t="s">
        <v>221</v>
      </c>
      <c r="C7" s="552"/>
      <c r="D7" s="552"/>
      <c r="E7" s="552"/>
      <c r="F7" s="552"/>
      <c r="G7" s="552"/>
      <c r="H7" s="552"/>
      <c r="I7" s="552"/>
      <c r="J7" s="552"/>
      <c r="K7" s="552"/>
      <c r="L7" s="552"/>
      <c r="M7" s="552"/>
      <c r="N7" s="552"/>
      <c r="O7" s="553"/>
    </row>
    <row r="8" spans="1:15" s="2" customFormat="1" ht="28.5" customHeight="1" thickBot="1" x14ac:dyDescent="0.25">
      <c r="A8" s="536"/>
      <c r="B8" s="551" t="s">
        <v>586</v>
      </c>
      <c r="C8" s="552"/>
      <c r="D8" s="552"/>
      <c r="E8" s="552"/>
      <c r="F8" s="552"/>
      <c r="G8" s="552"/>
      <c r="H8" s="552"/>
      <c r="I8" s="552"/>
      <c r="J8" s="552"/>
      <c r="K8" s="552"/>
      <c r="L8" s="552"/>
      <c r="M8" s="552"/>
      <c r="N8" s="552"/>
      <c r="O8" s="552"/>
    </row>
    <row r="9" spans="1:15" s="1" customFormat="1" ht="28.5" customHeight="1" thickBot="1" x14ac:dyDescent="0.25">
      <c r="A9" s="536"/>
      <c r="B9" s="620"/>
      <c r="C9" s="620"/>
      <c r="D9" s="620"/>
      <c r="E9" s="620"/>
      <c r="F9" s="620"/>
      <c r="G9" s="620"/>
      <c r="H9" s="152"/>
      <c r="I9" s="152"/>
      <c r="J9" s="152"/>
      <c r="K9" s="152"/>
      <c r="L9" s="152"/>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541" t="s">
        <v>7</v>
      </c>
      <c r="M10" s="543" t="s">
        <v>8</v>
      </c>
      <c r="N10" s="554" t="s">
        <v>6</v>
      </c>
      <c r="O10" s="554" t="s">
        <v>528</v>
      </c>
    </row>
    <row r="11" spans="1:15" s="3" customFormat="1" ht="28.5" customHeight="1" thickBot="1" x14ac:dyDescent="0.25">
      <c r="A11" s="536"/>
      <c r="B11" s="593"/>
      <c r="C11" s="592"/>
      <c r="D11" s="592"/>
      <c r="E11" s="592"/>
      <c r="F11" s="592"/>
      <c r="G11" s="592"/>
      <c r="H11" s="246" t="s">
        <v>695</v>
      </c>
      <c r="I11" s="246" t="s">
        <v>696</v>
      </c>
      <c r="J11" s="246" t="s">
        <v>697</v>
      </c>
      <c r="K11" s="246" t="s">
        <v>698</v>
      </c>
      <c r="L11" s="542"/>
      <c r="M11" s="544"/>
      <c r="N11" s="615"/>
      <c r="O11" s="615"/>
    </row>
    <row r="12" spans="1:15" ht="59" customHeight="1" x14ac:dyDescent="0.2">
      <c r="B12" s="595" t="s">
        <v>246</v>
      </c>
      <c r="C12" s="611" t="s">
        <v>288</v>
      </c>
      <c r="D12" s="611" t="s">
        <v>561</v>
      </c>
      <c r="E12" s="204" t="s">
        <v>557</v>
      </c>
      <c r="F12" s="204" t="s">
        <v>556</v>
      </c>
      <c r="G12" s="98">
        <v>1</v>
      </c>
      <c r="H12" s="122">
        <v>0</v>
      </c>
      <c r="I12" s="122">
        <v>0</v>
      </c>
      <c r="J12" s="98">
        <v>0</v>
      </c>
      <c r="K12" s="440">
        <v>0.5</v>
      </c>
      <c r="L12" s="62">
        <v>44562</v>
      </c>
      <c r="M12" s="62">
        <v>44926</v>
      </c>
      <c r="N12" s="200" t="s">
        <v>79</v>
      </c>
      <c r="O12" s="205" t="s">
        <v>743</v>
      </c>
    </row>
    <row r="13" spans="1:15" ht="60" customHeight="1" x14ac:dyDescent="0.2">
      <c r="B13" s="596"/>
      <c r="C13" s="612"/>
      <c r="D13" s="612"/>
      <c r="E13" s="183" t="s">
        <v>636</v>
      </c>
      <c r="F13" s="183" t="s">
        <v>558</v>
      </c>
      <c r="G13" s="103">
        <v>1</v>
      </c>
      <c r="H13" s="136">
        <f>1/1</f>
        <v>1</v>
      </c>
      <c r="I13" s="136">
        <f>1/1</f>
        <v>1</v>
      </c>
      <c r="J13" s="103">
        <v>1</v>
      </c>
      <c r="K13" s="103">
        <v>1</v>
      </c>
      <c r="L13" s="45">
        <v>44562</v>
      </c>
      <c r="M13" s="45">
        <v>44926</v>
      </c>
      <c r="N13" s="121" t="s">
        <v>79</v>
      </c>
      <c r="O13" s="206" t="s">
        <v>744</v>
      </c>
    </row>
    <row r="14" spans="1:15" ht="73" customHeight="1" x14ac:dyDescent="0.2">
      <c r="B14" s="596"/>
      <c r="C14" s="612"/>
      <c r="D14" s="612"/>
      <c r="E14" s="183" t="s">
        <v>560</v>
      </c>
      <c r="F14" s="183" t="s">
        <v>559</v>
      </c>
      <c r="G14" s="158">
        <v>1</v>
      </c>
      <c r="H14" s="122" t="s">
        <v>700</v>
      </c>
      <c r="I14" s="260">
        <f>1/1</f>
        <v>1</v>
      </c>
      <c r="J14" s="85">
        <v>1</v>
      </c>
      <c r="K14" s="85">
        <v>1</v>
      </c>
      <c r="L14" s="45">
        <v>44562</v>
      </c>
      <c r="M14" s="45">
        <v>44926</v>
      </c>
      <c r="N14" s="121" t="s">
        <v>79</v>
      </c>
      <c r="O14" s="206" t="s">
        <v>745</v>
      </c>
    </row>
    <row r="15" spans="1:15" ht="79" customHeight="1" x14ac:dyDescent="0.2">
      <c r="B15" s="596"/>
      <c r="C15" s="612"/>
      <c r="D15" s="612"/>
      <c r="E15" s="183" t="s">
        <v>563</v>
      </c>
      <c r="F15" s="183" t="s">
        <v>562</v>
      </c>
      <c r="G15" s="158">
        <f>1/1</f>
        <v>1</v>
      </c>
      <c r="H15" s="85">
        <v>1</v>
      </c>
      <c r="I15" s="85">
        <v>1</v>
      </c>
      <c r="J15" s="85">
        <v>1</v>
      </c>
      <c r="K15" s="85">
        <v>1</v>
      </c>
      <c r="L15" s="45">
        <v>44562</v>
      </c>
      <c r="M15" s="45">
        <v>44926</v>
      </c>
      <c r="N15" s="121" t="s">
        <v>79</v>
      </c>
      <c r="O15" s="206"/>
    </row>
    <row r="16" spans="1:15" ht="60" customHeight="1" x14ac:dyDescent="0.2">
      <c r="B16" s="596"/>
      <c r="C16" s="612"/>
      <c r="D16" s="612"/>
      <c r="E16" s="183" t="s">
        <v>584</v>
      </c>
      <c r="F16" s="183" t="s">
        <v>585</v>
      </c>
      <c r="G16" s="158">
        <v>1</v>
      </c>
      <c r="H16" s="158">
        <v>0</v>
      </c>
      <c r="I16" s="158">
        <v>0</v>
      </c>
      <c r="J16" s="158">
        <v>0</v>
      </c>
      <c r="K16" s="158">
        <v>0</v>
      </c>
      <c r="L16" s="45">
        <v>44562</v>
      </c>
      <c r="M16" s="45">
        <v>44926</v>
      </c>
      <c r="N16" s="121" t="s">
        <v>79</v>
      </c>
      <c r="O16" s="206" t="s">
        <v>746</v>
      </c>
    </row>
    <row r="17" spans="2:15" ht="51.5" customHeight="1" x14ac:dyDescent="0.2">
      <c r="B17" s="596"/>
      <c r="C17" s="612"/>
      <c r="D17" s="612"/>
      <c r="E17" s="183" t="s">
        <v>583</v>
      </c>
      <c r="F17" s="183" t="s">
        <v>564</v>
      </c>
      <c r="G17" s="158">
        <v>1</v>
      </c>
      <c r="H17" s="158">
        <v>0</v>
      </c>
      <c r="I17" s="158">
        <v>0</v>
      </c>
      <c r="J17" s="158">
        <v>0</v>
      </c>
      <c r="K17" s="85">
        <v>1</v>
      </c>
      <c r="L17" s="45">
        <v>44562</v>
      </c>
      <c r="M17" s="45">
        <v>44926</v>
      </c>
      <c r="N17" s="121" t="s">
        <v>79</v>
      </c>
      <c r="O17" s="206" t="s">
        <v>747</v>
      </c>
    </row>
    <row r="18" spans="2:15" ht="65.25" customHeight="1" x14ac:dyDescent="0.2">
      <c r="B18" s="596"/>
      <c r="C18" s="612"/>
      <c r="D18" s="612"/>
      <c r="E18" s="183" t="s">
        <v>565</v>
      </c>
      <c r="F18" s="183" t="s">
        <v>566</v>
      </c>
      <c r="G18" s="158">
        <v>2</v>
      </c>
      <c r="H18" s="158">
        <v>0</v>
      </c>
      <c r="I18" s="158">
        <v>0</v>
      </c>
      <c r="J18" s="158">
        <v>0</v>
      </c>
      <c r="K18" s="158">
        <v>0</v>
      </c>
      <c r="L18" s="45">
        <v>44562</v>
      </c>
      <c r="M18" s="45">
        <v>44926</v>
      </c>
      <c r="N18" s="121" t="s">
        <v>79</v>
      </c>
      <c r="O18" s="206" t="s">
        <v>748</v>
      </c>
    </row>
    <row r="19" spans="2:15" ht="79" customHeight="1" x14ac:dyDescent="0.2">
      <c r="B19" s="596"/>
      <c r="C19" s="612"/>
      <c r="D19" s="612"/>
      <c r="E19" s="183" t="s">
        <v>637</v>
      </c>
      <c r="F19" s="183" t="s">
        <v>638</v>
      </c>
      <c r="G19" s="85">
        <v>1</v>
      </c>
      <c r="H19" s="158">
        <v>0</v>
      </c>
      <c r="I19" s="158">
        <v>0</v>
      </c>
      <c r="J19" s="85">
        <v>0</v>
      </c>
      <c r="K19" s="85">
        <v>0</v>
      </c>
      <c r="L19" s="45">
        <v>44562</v>
      </c>
      <c r="M19" s="45">
        <v>44926</v>
      </c>
      <c r="N19" s="121" t="s">
        <v>79</v>
      </c>
      <c r="O19" s="206" t="s">
        <v>787</v>
      </c>
    </row>
    <row r="20" spans="2:15" ht="39" x14ac:dyDescent="0.2">
      <c r="B20" s="596"/>
      <c r="C20" s="612"/>
      <c r="D20" s="612"/>
      <c r="E20" s="183" t="s">
        <v>568</v>
      </c>
      <c r="F20" s="183" t="s">
        <v>567</v>
      </c>
      <c r="G20" s="158">
        <v>1</v>
      </c>
      <c r="H20" s="85">
        <v>1</v>
      </c>
      <c r="I20" s="85">
        <v>1</v>
      </c>
      <c r="J20" s="85">
        <v>1</v>
      </c>
      <c r="K20" s="85">
        <v>1</v>
      </c>
      <c r="L20" s="45">
        <v>44562</v>
      </c>
      <c r="M20" s="45">
        <v>44926</v>
      </c>
      <c r="N20" s="121" t="s">
        <v>79</v>
      </c>
      <c r="O20" s="206" t="s">
        <v>749</v>
      </c>
    </row>
    <row r="21" spans="2:15" ht="91" customHeight="1" x14ac:dyDescent="0.2">
      <c r="B21" s="596"/>
      <c r="C21" s="612"/>
      <c r="D21" s="612"/>
      <c r="E21" s="183" t="s">
        <v>569</v>
      </c>
      <c r="F21" s="183" t="s">
        <v>570</v>
      </c>
      <c r="G21" s="158">
        <v>4</v>
      </c>
      <c r="H21" s="144">
        <f>1/4</f>
        <v>0.25</v>
      </c>
      <c r="I21" s="144">
        <f>2/4</f>
        <v>0.5</v>
      </c>
      <c r="J21" s="144">
        <f>3/4</f>
        <v>0.75</v>
      </c>
      <c r="K21" s="367">
        <f>4/4</f>
        <v>1</v>
      </c>
      <c r="L21" s="45">
        <v>44562</v>
      </c>
      <c r="M21" s="45">
        <v>44926</v>
      </c>
      <c r="N21" s="121" t="s">
        <v>79</v>
      </c>
      <c r="O21" s="206" t="s">
        <v>785</v>
      </c>
    </row>
    <row r="22" spans="2:15" ht="30" x14ac:dyDescent="0.2">
      <c r="B22" s="596"/>
      <c r="C22" s="612"/>
      <c r="D22" s="612"/>
      <c r="E22" s="183" t="s">
        <v>572</v>
      </c>
      <c r="F22" s="183" t="s">
        <v>573</v>
      </c>
      <c r="G22" s="158">
        <v>1</v>
      </c>
      <c r="H22" s="85">
        <v>1</v>
      </c>
      <c r="I22" s="85">
        <v>1</v>
      </c>
      <c r="J22" s="85">
        <v>1</v>
      </c>
      <c r="K22" s="85">
        <v>1</v>
      </c>
      <c r="L22" s="45">
        <v>44562</v>
      </c>
      <c r="M22" s="45">
        <v>44926</v>
      </c>
      <c r="N22" s="121" t="s">
        <v>79</v>
      </c>
      <c r="O22" s="206" t="s">
        <v>750</v>
      </c>
    </row>
    <row r="23" spans="2:15" ht="30" x14ac:dyDescent="0.2">
      <c r="B23" s="596"/>
      <c r="C23" s="612"/>
      <c r="D23" s="612"/>
      <c r="E23" s="183" t="s">
        <v>571</v>
      </c>
      <c r="F23" s="183" t="s">
        <v>574</v>
      </c>
      <c r="G23" s="180">
        <v>2</v>
      </c>
      <c r="H23" s="291">
        <v>1</v>
      </c>
      <c r="I23" s="85">
        <v>1</v>
      </c>
      <c r="J23" s="85">
        <v>1</v>
      </c>
      <c r="K23" s="85">
        <v>1</v>
      </c>
      <c r="L23" s="45">
        <v>44562</v>
      </c>
      <c r="M23" s="45">
        <v>44926</v>
      </c>
      <c r="N23" s="121" t="s">
        <v>79</v>
      </c>
      <c r="O23" s="206"/>
    </row>
    <row r="24" spans="2:15" ht="49.5" customHeight="1" x14ac:dyDescent="0.2">
      <c r="B24" s="596"/>
      <c r="C24" s="612"/>
      <c r="D24" s="612"/>
      <c r="E24" s="183" t="s">
        <v>575</v>
      </c>
      <c r="F24" s="183" t="s">
        <v>576</v>
      </c>
      <c r="G24" s="158">
        <v>1</v>
      </c>
      <c r="H24" s="158">
        <v>0</v>
      </c>
      <c r="I24" s="158">
        <v>0</v>
      </c>
      <c r="J24" s="158">
        <v>0</v>
      </c>
      <c r="K24" s="17">
        <v>1</v>
      </c>
      <c r="L24" s="45">
        <v>44562</v>
      </c>
      <c r="M24" s="45">
        <v>44926</v>
      </c>
      <c r="N24" s="121" t="s">
        <v>79</v>
      </c>
      <c r="O24" s="206"/>
    </row>
    <row r="25" spans="2:15" ht="45" x14ac:dyDescent="0.2">
      <c r="B25" s="596"/>
      <c r="C25" s="612"/>
      <c r="D25" s="612"/>
      <c r="E25" s="183" t="s">
        <v>578</v>
      </c>
      <c r="F25" s="183" t="s">
        <v>577</v>
      </c>
      <c r="G25" s="158">
        <v>2</v>
      </c>
      <c r="H25" s="158">
        <v>0</v>
      </c>
      <c r="I25" s="158">
        <v>0</v>
      </c>
      <c r="J25" s="158">
        <v>0</v>
      </c>
      <c r="K25" s="85">
        <v>1</v>
      </c>
      <c r="L25" s="45">
        <v>44562</v>
      </c>
      <c r="M25" s="45">
        <v>44926</v>
      </c>
      <c r="N25" s="121" t="s">
        <v>79</v>
      </c>
      <c r="O25" s="206" t="s">
        <v>751</v>
      </c>
    </row>
    <row r="26" spans="2:15" ht="71.25" customHeight="1" x14ac:dyDescent="0.2">
      <c r="B26" s="596"/>
      <c r="C26" s="612"/>
      <c r="D26" s="612"/>
      <c r="E26" s="183" t="s">
        <v>579</v>
      </c>
      <c r="F26" s="183" t="s">
        <v>580</v>
      </c>
      <c r="G26" s="158">
        <v>1</v>
      </c>
      <c r="H26" s="158">
        <v>0</v>
      </c>
      <c r="I26" s="158">
        <v>0</v>
      </c>
      <c r="J26" s="158">
        <v>0</v>
      </c>
      <c r="K26" s="85">
        <v>0</v>
      </c>
      <c r="L26" s="45">
        <v>44562</v>
      </c>
      <c r="M26" s="45">
        <v>44926</v>
      </c>
      <c r="N26" s="121" t="s">
        <v>79</v>
      </c>
      <c r="O26" s="206" t="s">
        <v>752</v>
      </c>
    </row>
    <row r="27" spans="2:15" ht="69" customHeight="1" x14ac:dyDescent="0.2">
      <c r="B27" s="596"/>
      <c r="C27" s="612"/>
      <c r="D27" s="612"/>
      <c r="E27" s="183" t="s">
        <v>581</v>
      </c>
      <c r="F27" s="183" t="s">
        <v>582</v>
      </c>
      <c r="G27" s="158">
        <v>2</v>
      </c>
      <c r="H27" s="158">
        <v>0</v>
      </c>
      <c r="I27" s="144">
        <v>0</v>
      </c>
      <c r="J27" s="158">
        <v>0</v>
      </c>
      <c r="K27" s="158">
        <v>0</v>
      </c>
      <c r="L27" s="45">
        <v>44562</v>
      </c>
      <c r="M27" s="45">
        <v>44926</v>
      </c>
      <c r="N27" s="121" t="s">
        <v>79</v>
      </c>
      <c r="O27" s="206" t="s">
        <v>752</v>
      </c>
    </row>
    <row r="28" spans="2:15" ht="30" x14ac:dyDescent="0.2">
      <c r="B28" s="596"/>
      <c r="C28" s="612"/>
      <c r="D28" s="612"/>
      <c r="E28" s="183" t="s">
        <v>487</v>
      </c>
      <c r="F28" s="284" t="s">
        <v>339</v>
      </c>
      <c r="G28" s="158">
        <v>1</v>
      </c>
      <c r="H28" s="85">
        <v>1</v>
      </c>
      <c r="I28" s="85">
        <v>1</v>
      </c>
      <c r="J28" s="85">
        <v>1</v>
      </c>
      <c r="K28" s="85">
        <v>1</v>
      </c>
      <c r="L28" s="45">
        <v>44562</v>
      </c>
      <c r="M28" s="45">
        <v>44926</v>
      </c>
      <c r="N28" s="121" t="s">
        <v>79</v>
      </c>
      <c r="O28" s="206"/>
    </row>
    <row r="29" spans="2:15" ht="87" customHeight="1" x14ac:dyDescent="0.2">
      <c r="B29" s="596"/>
      <c r="C29" s="612"/>
      <c r="D29" s="612"/>
      <c r="E29" s="631" t="s">
        <v>488</v>
      </c>
      <c r="F29" s="284" t="s">
        <v>341</v>
      </c>
      <c r="G29" s="85">
        <v>0.3</v>
      </c>
      <c r="H29" s="85">
        <v>0.4</v>
      </c>
      <c r="I29" s="85">
        <v>0.6</v>
      </c>
      <c r="J29" s="85">
        <v>0.8</v>
      </c>
      <c r="K29" s="85">
        <v>0.8</v>
      </c>
      <c r="L29" s="45">
        <v>44562</v>
      </c>
      <c r="M29" s="45">
        <v>44926</v>
      </c>
      <c r="N29" s="121" t="s">
        <v>79</v>
      </c>
      <c r="O29" s="206" t="s">
        <v>753</v>
      </c>
    </row>
    <row r="30" spans="2:15" ht="52" x14ac:dyDescent="0.2">
      <c r="B30" s="596"/>
      <c r="C30" s="612"/>
      <c r="D30" s="612"/>
      <c r="E30" s="631"/>
      <c r="F30" s="284" t="s">
        <v>342</v>
      </c>
      <c r="G30" s="85">
        <v>1</v>
      </c>
      <c r="H30" s="85">
        <f>1/1</f>
        <v>1</v>
      </c>
      <c r="I30" s="85">
        <f>1/1</f>
        <v>1</v>
      </c>
      <c r="J30" s="85">
        <v>1</v>
      </c>
      <c r="K30" s="85">
        <v>1</v>
      </c>
      <c r="L30" s="45">
        <v>44562</v>
      </c>
      <c r="M30" s="45">
        <v>44926</v>
      </c>
      <c r="N30" s="121" t="s">
        <v>343</v>
      </c>
      <c r="O30" s="206" t="s">
        <v>754</v>
      </c>
    </row>
    <row r="31" spans="2:15" ht="64" customHeight="1" x14ac:dyDescent="0.2">
      <c r="B31" s="596"/>
      <c r="C31" s="612"/>
      <c r="D31" s="612"/>
      <c r="E31" s="631"/>
      <c r="F31" s="284" t="s">
        <v>344</v>
      </c>
      <c r="G31" s="158">
        <v>1</v>
      </c>
      <c r="H31" s="85" t="s">
        <v>700</v>
      </c>
      <c r="I31" s="85" t="s">
        <v>700</v>
      </c>
      <c r="J31" s="85">
        <v>1</v>
      </c>
      <c r="K31" s="85">
        <v>1</v>
      </c>
      <c r="L31" s="45">
        <v>44562</v>
      </c>
      <c r="M31" s="45">
        <v>44926</v>
      </c>
      <c r="N31" s="121" t="s">
        <v>343</v>
      </c>
      <c r="O31" s="292" t="s">
        <v>755</v>
      </c>
    </row>
    <row r="32" spans="2:15" ht="33.5" customHeight="1" x14ac:dyDescent="0.2">
      <c r="B32" s="596"/>
      <c r="C32" s="612"/>
      <c r="D32" s="612"/>
      <c r="E32" s="631"/>
      <c r="F32" s="284" t="s">
        <v>639</v>
      </c>
      <c r="G32" s="162">
        <v>2</v>
      </c>
      <c r="H32" s="162">
        <v>0</v>
      </c>
      <c r="I32" s="144">
        <f>1/2</f>
        <v>0.5</v>
      </c>
      <c r="J32" s="283">
        <f>1/1</f>
        <v>1</v>
      </c>
      <c r="K32" s="283">
        <f>1/1</f>
        <v>1</v>
      </c>
      <c r="L32" s="45">
        <v>44562</v>
      </c>
      <c r="M32" s="45">
        <v>44926</v>
      </c>
      <c r="N32" s="121" t="s">
        <v>343</v>
      </c>
      <c r="O32" s="206" t="s">
        <v>756</v>
      </c>
    </row>
    <row r="33" spans="2:15" ht="49" customHeight="1" x14ac:dyDescent="0.2">
      <c r="B33" s="596"/>
      <c r="C33" s="612"/>
      <c r="D33" s="612"/>
      <c r="E33" s="598" t="s">
        <v>334</v>
      </c>
      <c r="F33" s="284" t="s">
        <v>340</v>
      </c>
      <c r="G33" s="162">
        <v>0.6</v>
      </c>
      <c r="H33" s="283">
        <f>1/1</f>
        <v>1</v>
      </c>
      <c r="I33" s="283">
        <f>1/1</f>
        <v>1</v>
      </c>
      <c r="J33" s="283">
        <f>1/1</f>
        <v>1</v>
      </c>
      <c r="K33" s="283">
        <f>1/1</f>
        <v>1</v>
      </c>
      <c r="L33" s="45">
        <v>44562</v>
      </c>
      <c r="M33" s="45">
        <v>44926</v>
      </c>
      <c r="N33" s="121" t="s">
        <v>328</v>
      </c>
      <c r="O33" s="169"/>
    </row>
    <row r="34" spans="2:15" ht="48" customHeight="1" x14ac:dyDescent="0.2">
      <c r="B34" s="596"/>
      <c r="C34" s="612"/>
      <c r="D34" s="612"/>
      <c r="E34" s="598"/>
      <c r="F34" s="284" t="s">
        <v>640</v>
      </c>
      <c r="G34" s="285">
        <v>2</v>
      </c>
      <c r="H34" s="85">
        <f>1/2</f>
        <v>0.5</v>
      </c>
      <c r="I34" s="85">
        <f>J34</f>
        <v>0.8</v>
      </c>
      <c r="J34" s="283">
        <v>0.8</v>
      </c>
      <c r="K34" s="283">
        <v>0.8</v>
      </c>
      <c r="L34" s="45">
        <v>44562</v>
      </c>
      <c r="M34" s="45">
        <v>44926</v>
      </c>
      <c r="N34" s="121" t="s">
        <v>343</v>
      </c>
      <c r="O34" s="206" t="s">
        <v>757</v>
      </c>
    </row>
    <row r="35" spans="2:15" ht="60" x14ac:dyDescent="0.2">
      <c r="B35" s="596"/>
      <c r="C35" s="612"/>
      <c r="D35" s="612"/>
      <c r="E35" s="598"/>
      <c r="F35" s="284" t="s">
        <v>606</v>
      </c>
      <c r="G35" s="286">
        <v>0.6</v>
      </c>
      <c r="H35" s="85">
        <f>4/8</f>
        <v>0.5</v>
      </c>
      <c r="I35" s="85">
        <f>4/8</f>
        <v>0.5</v>
      </c>
      <c r="J35" s="85">
        <f>8/8</f>
        <v>1</v>
      </c>
      <c r="K35" s="85">
        <f>8/8</f>
        <v>1</v>
      </c>
      <c r="L35" s="45">
        <v>44562</v>
      </c>
      <c r="M35" s="45">
        <v>44926</v>
      </c>
      <c r="N35" s="121" t="s">
        <v>345</v>
      </c>
      <c r="O35" s="206" t="s">
        <v>786</v>
      </c>
    </row>
    <row r="36" spans="2:15" ht="67.5" customHeight="1" thickBot="1" x14ac:dyDescent="0.25">
      <c r="B36" s="597"/>
      <c r="C36" s="178" t="s">
        <v>245</v>
      </c>
      <c r="D36" s="207" t="s">
        <v>104</v>
      </c>
      <c r="E36" s="207">
        <v>0</v>
      </c>
      <c r="F36" s="293" t="s">
        <v>156</v>
      </c>
      <c r="G36" s="378">
        <v>1</v>
      </c>
      <c r="H36" s="85">
        <v>0</v>
      </c>
      <c r="I36" s="85">
        <v>0</v>
      </c>
      <c r="J36" s="103">
        <v>0</v>
      </c>
      <c r="K36" s="103">
        <v>0.8</v>
      </c>
      <c r="L36" s="259">
        <v>44562</v>
      </c>
      <c r="M36" s="63">
        <v>44926</v>
      </c>
      <c r="N36" s="208" t="s">
        <v>79</v>
      </c>
      <c r="O36" s="344" t="s">
        <v>758</v>
      </c>
    </row>
    <row r="37" spans="2:15" x14ac:dyDescent="0.2">
      <c r="H37" s="267">
        <f>AVERAGE(H13:H36)</f>
        <v>0.43863636363636366</v>
      </c>
      <c r="I37" s="267">
        <f>AVERAGE(I13:I36)</f>
        <v>0.5173913043478261</v>
      </c>
      <c r="J37" s="145">
        <f>AVERAGE(J12:J36)</f>
        <v>0.57400000000000007</v>
      </c>
      <c r="K37" s="145">
        <f>AVERAGE(K12:K36)</f>
        <v>0.75600000000000012</v>
      </c>
    </row>
  </sheetData>
  <mergeCells count="28">
    <mergeCell ref="A1:A11"/>
    <mergeCell ref="B9:G9"/>
    <mergeCell ref="B1:C4"/>
    <mergeCell ref="B10:B11"/>
    <mergeCell ref="D10:D11"/>
    <mergeCell ref="C10:C11"/>
    <mergeCell ref="E10:E11"/>
    <mergeCell ref="B6:O6"/>
    <mergeCell ref="B7:O7"/>
    <mergeCell ref="B5:O5"/>
    <mergeCell ref="N10:N11"/>
    <mergeCell ref="F10:F11"/>
    <mergeCell ref="G10:G11"/>
    <mergeCell ref="B8:O8"/>
    <mergeCell ref="O10:O11"/>
    <mergeCell ref="M10:M11"/>
    <mergeCell ref="L10:L11"/>
    <mergeCell ref="H10:K10"/>
    <mergeCell ref="B12:B36"/>
    <mergeCell ref="C12:C35"/>
    <mergeCell ref="D12:D35"/>
    <mergeCell ref="E29:E32"/>
    <mergeCell ref="E33:E35"/>
    <mergeCell ref="D1:M4"/>
    <mergeCell ref="N1:O1"/>
    <mergeCell ref="N2:O2"/>
    <mergeCell ref="N3:O3"/>
    <mergeCell ref="N4:O4"/>
  </mergeCells>
  <pageMargins left="1.3779527559055118" right="0.70866141732283472" top="0.74803149606299213" bottom="0.74803149606299213" header="0.31496062992125984" footer="0.31496062992125984"/>
  <pageSetup paperSize="5" scale="60" orientation="landscape" horizontalDpi="4294967293" verticalDpi="0" r:id="rId1"/>
  <ignoredErrors>
    <ignoredError sqref="H3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topLeftCell="B7" zoomScale="59" zoomScaleNormal="100" workbookViewId="0">
      <selection activeCell="K22" sqref="K22"/>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13" width="19.5" style="4" customWidth="1"/>
    <col min="14" max="14" width="19.1640625" style="4" customWidth="1"/>
    <col min="15" max="15" width="20" style="4" customWidth="1"/>
    <col min="16"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1" customFormat="1" ht="21.75" customHeight="1" x14ac:dyDescent="0.2">
      <c r="A1" s="56"/>
      <c r="B1" s="545"/>
      <c r="C1" s="546"/>
      <c r="D1" s="525" t="s">
        <v>222</v>
      </c>
      <c r="E1" s="526"/>
      <c r="F1" s="526"/>
      <c r="G1" s="526"/>
      <c r="H1" s="526"/>
      <c r="I1" s="526"/>
      <c r="J1" s="526"/>
      <c r="K1" s="526"/>
      <c r="L1" s="526"/>
      <c r="M1" s="527"/>
      <c r="N1" s="627" t="s">
        <v>0</v>
      </c>
      <c r="O1" s="628"/>
    </row>
    <row r="2" spans="1:15" s="1" customFormat="1" ht="21.75" customHeight="1" x14ac:dyDescent="0.2">
      <c r="A2" s="56"/>
      <c r="B2" s="547"/>
      <c r="C2" s="548"/>
      <c r="D2" s="528"/>
      <c r="E2" s="529"/>
      <c r="F2" s="529"/>
      <c r="G2" s="529"/>
      <c r="H2" s="529"/>
      <c r="I2" s="529"/>
      <c r="J2" s="529"/>
      <c r="K2" s="529"/>
      <c r="L2" s="529"/>
      <c r="M2" s="530"/>
      <c r="N2" s="623" t="s">
        <v>101</v>
      </c>
      <c r="O2" s="624"/>
    </row>
    <row r="3" spans="1:15" s="1" customFormat="1" ht="21.75" customHeight="1" x14ac:dyDescent="0.2">
      <c r="A3" s="56"/>
      <c r="B3" s="547"/>
      <c r="C3" s="548"/>
      <c r="D3" s="528"/>
      <c r="E3" s="529"/>
      <c r="F3" s="529"/>
      <c r="G3" s="529"/>
      <c r="H3" s="529"/>
      <c r="I3" s="529"/>
      <c r="J3" s="529"/>
      <c r="K3" s="529"/>
      <c r="L3" s="529"/>
      <c r="M3" s="530"/>
      <c r="N3" s="623" t="s">
        <v>102</v>
      </c>
      <c r="O3" s="624"/>
    </row>
    <row r="4" spans="1:15" s="1" customFormat="1" ht="21.75" customHeight="1" thickBot="1" x14ac:dyDescent="0.25">
      <c r="A4" s="56"/>
      <c r="B4" s="549"/>
      <c r="C4" s="550"/>
      <c r="D4" s="531"/>
      <c r="E4" s="532"/>
      <c r="F4" s="532"/>
      <c r="G4" s="532"/>
      <c r="H4" s="532"/>
      <c r="I4" s="532"/>
      <c r="J4" s="532"/>
      <c r="K4" s="532"/>
      <c r="L4" s="532"/>
      <c r="M4" s="533"/>
      <c r="N4" s="625" t="s">
        <v>1</v>
      </c>
      <c r="O4" s="626"/>
    </row>
    <row r="5" spans="1:15" s="1" customFormat="1" ht="15" customHeight="1" thickBot="1" x14ac:dyDescent="0.25">
      <c r="A5" s="56"/>
      <c r="B5" s="534"/>
      <c r="C5" s="534"/>
      <c r="D5" s="534"/>
      <c r="E5" s="534"/>
      <c r="F5" s="534"/>
      <c r="G5" s="534"/>
      <c r="H5" s="534"/>
      <c r="I5" s="534"/>
      <c r="J5" s="534"/>
      <c r="K5" s="534"/>
      <c r="L5" s="534"/>
      <c r="M5" s="534"/>
      <c r="N5" s="534"/>
      <c r="O5" s="534"/>
    </row>
    <row r="6" spans="1:15" s="1" customFormat="1" ht="27" customHeight="1" thickBot="1" x14ac:dyDescent="0.25">
      <c r="A6" s="56"/>
      <c r="B6" s="551" t="s">
        <v>742</v>
      </c>
      <c r="C6" s="552"/>
      <c r="D6" s="552"/>
      <c r="E6" s="552"/>
      <c r="F6" s="552"/>
      <c r="G6" s="552"/>
      <c r="H6" s="552"/>
      <c r="I6" s="552"/>
      <c r="J6" s="552"/>
      <c r="K6" s="552"/>
      <c r="L6" s="552"/>
      <c r="M6" s="552"/>
      <c r="N6" s="552"/>
      <c r="O6" s="553"/>
    </row>
    <row r="7" spans="1:15" s="1" customFormat="1" ht="25.5" customHeight="1" thickBot="1" x14ac:dyDescent="0.25">
      <c r="A7" s="56"/>
      <c r="B7" s="551" t="s">
        <v>221</v>
      </c>
      <c r="C7" s="552"/>
      <c r="D7" s="552"/>
      <c r="E7" s="552"/>
      <c r="F7" s="552"/>
      <c r="G7" s="552"/>
      <c r="H7" s="552"/>
      <c r="I7" s="552"/>
      <c r="J7" s="552"/>
      <c r="K7" s="552"/>
      <c r="L7" s="552"/>
      <c r="M7" s="552"/>
      <c r="N7" s="552"/>
      <c r="O7" s="553"/>
    </row>
    <row r="8" spans="1:15" s="2" customFormat="1" ht="22.5" customHeight="1" thickBot="1" x14ac:dyDescent="0.25">
      <c r="A8" s="56"/>
      <c r="B8" s="551" t="s">
        <v>586</v>
      </c>
      <c r="C8" s="552"/>
      <c r="D8" s="552"/>
      <c r="E8" s="552"/>
      <c r="F8" s="552"/>
      <c r="G8" s="552"/>
      <c r="H8" s="552"/>
      <c r="I8" s="552"/>
      <c r="J8" s="552"/>
      <c r="K8" s="552"/>
      <c r="L8" s="552"/>
      <c r="M8" s="552"/>
      <c r="N8" s="552"/>
      <c r="O8" s="552"/>
    </row>
    <row r="9" spans="1:15" s="1" customFormat="1" ht="10.5" customHeight="1" thickBot="1" x14ac:dyDescent="0.25">
      <c r="A9" s="56"/>
      <c r="B9" s="620"/>
      <c r="C9" s="620"/>
      <c r="D9" s="620"/>
      <c r="E9" s="620"/>
      <c r="F9" s="620"/>
      <c r="G9" s="620"/>
      <c r="H9" s="152"/>
      <c r="I9" s="152"/>
      <c r="J9" s="152"/>
      <c r="K9" s="152"/>
      <c r="L9" s="152"/>
    </row>
    <row r="10" spans="1:15" s="1" customFormat="1" ht="28.5" customHeight="1" thickBot="1" x14ac:dyDescent="0.25">
      <c r="A10" s="56"/>
      <c r="B10" s="539" t="s">
        <v>204</v>
      </c>
      <c r="C10" s="559" t="s">
        <v>2</v>
      </c>
      <c r="D10" s="559" t="s">
        <v>21</v>
      </c>
      <c r="E10" s="559" t="s">
        <v>3</v>
      </c>
      <c r="F10" s="559" t="s">
        <v>9</v>
      </c>
      <c r="G10" s="559" t="s">
        <v>315</v>
      </c>
      <c r="H10" s="567" t="s">
        <v>699</v>
      </c>
      <c r="I10" s="568"/>
      <c r="J10" s="568"/>
      <c r="K10" s="569"/>
      <c r="L10" s="541" t="s">
        <v>7</v>
      </c>
      <c r="M10" s="543" t="s">
        <v>8</v>
      </c>
      <c r="N10" s="554" t="s">
        <v>6</v>
      </c>
      <c r="O10" s="554" t="s">
        <v>528</v>
      </c>
    </row>
    <row r="11" spans="1:15" s="3" customFormat="1" ht="28.5" customHeight="1" thickBot="1" x14ac:dyDescent="0.25">
      <c r="A11" s="56"/>
      <c r="B11" s="593"/>
      <c r="C11" s="592"/>
      <c r="D11" s="592"/>
      <c r="E11" s="592"/>
      <c r="F11" s="592"/>
      <c r="G11" s="592"/>
      <c r="H11" s="246" t="s">
        <v>695</v>
      </c>
      <c r="I11" s="246" t="s">
        <v>696</v>
      </c>
      <c r="J11" s="246" t="s">
        <v>697</v>
      </c>
      <c r="K11" s="246" t="s">
        <v>698</v>
      </c>
      <c r="L11" s="594"/>
      <c r="M11" s="591"/>
      <c r="N11" s="615"/>
      <c r="O11" s="615"/>
    </row>
    <row r="12" spans="1:15" s="3" customFormat="1" ht="78" customHeight="1" x14ac:dyDescent="0.2">
      <c r="A12" s="56"/>
      <c r="B12" s="636" t="s">
        <v>246</v>
      </c>
      <c r="C12" s="481" t="s">
        <v>62</v>
      </c>
      <c r="D12" s="635" t="s">
        <v>105</v>
      </c>
      <c r="E12" s="383" t="s">
        <v>489</v>
      </c>
      <c r="F12" s="383" t="s">
        <v>346</v>
      </c>
      <c r="G12" s="19">
        <v>1</v>
      </c>
      <c r="H12" s="265">
        <f>1/1</f>
        <v>1</v>
      </c>
      <c r="I12" s="265">
        <f>1/1</f>
        <v>1</v>
      </c>
      <c r="J12" s="265">
        <f>1/1</f>
        <v>1</v>
      </c>
      <c r="K12" s="265">
        <f>1/1</f>
        <v>1</v>
      </c>
      <c r="L12" s="62">
        <v>44562</v>
      </c>
      <c r="M12" s="62">
        <v>44926</v>
      </c>
      <c r="N12" s="119" t="s">
        <v>209</v>
      </c>
      <c r="O12" s="205"/>
    </row>
    <row r="13" spans="1:15" s="7" customFormat="1" ht="53.25" customHeight="1" x14ac:dyDescent="0.2">
      <c r="A13" s="56"/>
      <c r="B13" s="637"/>
      <c r="C13" s="482"/>
      <c r="D13" s="518"/>
      <c r="E13" s="176" t="s">
        <v>107</v>
      </c>
      <c r="F13" s="50" t="s">
        <v>106</v>
      </c>
      <c r="G13" s="51">
        <v>2</v>
      </c>
      <c r="H13" s="265">
        <f>1/2</f>
        <v>0.5</v>
      </c>
      <c r="I13" s="265">
        <f>1/2</f>
        <v>0.5</v>
      </c>
      <c r="J13" s="265">
        <f>1/1</f>
        <v>1</v>
      </c>
      <c r="K13" s="265">
        <f>1/1</f>
        <v>1</v>
      </c>
      <c r="L13" s="45">
        <v>44562</v>
      </c>
      <c r="M13" s="45">
        <v>44926</v>
      </c>
      <c r="N13" s="177" t="s">
        <v>209</v>
      </c>
      <c r="O13" s="206" t="s">
        <v>778</v>
      </c>
    </row>
    <row r="14" spans="1:15" s="7" customFormat="1" ht="53.25" customHeight="1" x14ac:dyDescent="0.2">
      <c r="A14" s="56"/>
      <c r="B14" s="637"/>
      <c r="C14" s="482"/>
      <c r="D14" s="632" t="s">
        <v>652</v>
      </c>
      <c r="E14" s="176" t="s">
        <v>648</v>
      </c>
      <c r="F14" s="384" t="s">
        <v>649</v>
      </c>
      <c r="G14" s="232">
        <v>1</v>
      </c>
      <c r="H14" s="265">
        <f>1/1</f>
        <v>1</v>
      </c>
      <c r="I14" s="298">
        <f>1/1</f>
        <v>1</v>
      </c>
      <c r="J14" s="265">
        <f>1/1</f>
        <v>1</v>
      </c>
      <c r="K14" s="265">
        <f>1/1</f>
        <v>1</v>
      </c>
      <c r="L14" s="45">
        <v>44562</v>
      </c>
      <c r="M14" s="45">
        <v>44926</v>
      </c>
      <c r="N14" s="82" t="s">
        <v>115</v>
      </c>
      <c r="O14" s="169"/>
    </row>
    <row r="15" spans="1:15" s="7" customFormat="1" ht="53.25" customHeight="1" x14ac:dyDescent="0.2">
      <c r="A15" s="56"/>
      <c r="B15" s="637"/>
      <c r="C15" s="482"/>
      <c r="D15" s="633"/>
      <c r="E15" s="176" t="s">
        <v>490</v>
      </c>
      <c r="F15" s="176" t="s">
        <v>116</v>
      </c>
      <c r="G15" s="55">
        <v>2</v>
      </c>
      <c r="H15" s="266" t="s">
        <v>712</v>
      </c>
      <c r="I15" s="144">
        <f>1/2</f>
        <v>0.5</v>
      </c>
      <c r="J15" s="55" t="s">
        <v>712</v>
      </c>
      <c r="K15" s="359">
        <v>1</v>
      </c>
      <c r="L15" s="45">
        <v>44562</v>
      </c>
      <c r="M15" s="45">
        <v>44926</v>
      </c>
      <c r="N15" s="82" t="s">
        <v>117</v>
      </c>
      <c r="O15" s="169"/>
    </row>
    <row r="16" spans="1:15" s="7" customFormat="1" ht="53.25" customHeight="1" x14ac:dyDescent="0.2">
      <c r="A16" s="56"/>
      <c r="B16" s="637"/>
      <c r="C16" s="482"/>
      <c r="D16" s="633"/>
      <c r="E16" s="384" t="s">
        <v>650</v>
      </c>
      <c r="F16" s="384" t="s">
        <v>651</v>
      </c>
      <c r="G16" s="232">
        <v>2</v>
      </c>
      <c r="H16" s="266" t="s">
        <v>712</v>
      </c>
      <c r="I16" s="298">
        <f>1/2</f>
        <v>0.5</v>
      </c>
      <c r="J16" s="232" t="s">
        <v>712</v>
      </c>
      <c r="K16" s="359">
        <v>1</v>
      </c>
      <c r="L16" s="45">
        <v>44562</v>
      </c>
      <c r="M16" s="45">
        <v>44926</v>
      </c>
      <c r="N16" s="82" t="s">
        <v>115</v>
      </c>
      <c r="O16" s="206" t="s">
        <v>779</v>
      </c>
    </row>
    <row r="17" spans="1:15" s="7" customFormat="1" ht="79" customHeight="1" x14ac:dyDescent="0.2">
      <c r="A17" s="4"/>
      <c r="B17" s="637"/>
      <c r="C17" s="482"/>
      <c r="D17" s="634"/>
      <c r="E17" s="176" t="s">
        <v>654</v>
      </c>
      <c r="F17" s="176" t="s">
        <v>653</v>
      </c>
      <c r="G17" s="55">
        <v>4</v>
      </c>
      <c r="H17" s="265">
        <f>1/4</f>
        <v>0.25</v>
      </c>
      <c r="I17" s="271">
        <f>2/4</f>
        <v>0.5</v>
      </c>
      <c r="J17" s="271">
        <f>3/4</f>
        <v>0.75</v>
      </c>
      <c r="K17" s="271">
        <f>4/4</f>
        <v>1</v>
      </c>
      <c r="L17" s="45">
        <v>44562</v>
      </c>
      <c r="M17" s="45">
        <v>44926</v>
      </c>
      <c r="N17" s="82" t="s">
        <v>119</v>
      </c>
      <c r="O17" s="169"/>
    </row>
    <row r="18" spans="1:15" s="7" customFormat="1" ht="44" customHeight="1" x14ac:dyDescent="0.2">
      <c r="A18" s="4"/>
      <c r="B18" s="637"/>
      <c r="C18" s="482"/>
      <c r="D18" s="487" t="s">
        <v>289</v>
      </c>
      <c r="E18" s="176" t="s">
        <v>120</v>
      </c>
      <c r="F18" s="176" t="s">
        <v>118</v>
      </c>
      <c r="G18" s="55">
        <v>16</v>
      </c>
      <c r="H18" s="265">
        <f>15/38</f>
        <v>0.39473684210526316</v>
      </c>
      <c r="I18" s="271">
        <f>38/38</f>
        <v>1</v>
      </c>
      <c r="J18" s="271" t="s">
        <v>712</v>
      </c>
      <c r="K18" s="271">
        <f>38/38</f>
        <v>1</v>
      </c>
      <c r="L18" s="45">
        <v>44562</v>
      </c>
      <c r="M18" s="45">
        <v>44926</v>
      </c>
      <c r="N18" s="82" t="s">
        <v>115</v>
      </c>
      <c r="O18" s="206" t="s">
        <v>780</v>
      </c>
    </row>
    <row r="19" spans="1:15" s="7" customFormat="1" ht="86.25" customHeight="1" x14ac:dyDescent="0.2">
      <c r="A19" s="4"/>
      <c r="B19" s="637"/>
      <c r="C19" s="482"/>
      <c r="D19" s="487"/>
      <c r="E19" s="176" t="s">
        <v>646</v>
      </c>
      <c r="F19" s="176" t="s">
        <v>647</v>
      </c>
      <c r="G19" s="55">
        <v>2</v>
      </c>
      <c r="H19" s="266" t="s">
        <v>712</v>
      </c>
      <c r="I19" s="144">
        <f>1/2</f>
        <v>0.5</v>
      </c>
      <c r="J19" s="55" t="s">
        <v>712</v>
      </c>
      <c r="K19" s="55" t="s">
        <v>712</v>
      </c>
      <c r="L19" s="45">
        <v>44562</v>
      </c>
      <c r="M19" s="45">
        <v>44926</v>
      </c>
      <c r="N19" s="82" t="s">
        <v>115</v>
      </c>
      <c r="O19" s="206" t="s">
        <v>781</v>
      </c>
    </row>
    <row r="20" spans="1:15" s="7" customFormat="1" ht="76" customHeight="1" x14ac:dyDescent="0.2">
      <c r="A20" s="4"/>
      <c r="B20" s="637"/>
      <c r="C20" s="482"/>
      <c r="D20" s="487"/>
      <c r="E20" s="176" t="s">
        <v>641</v>
      </c>
      <c r="F20" s="176" t="s">
        <v>642</v>
      </c>
      <c r="G20" s="55">
        <v>16</v>
      </c>
      <c r="H20" s="265">
        <f>4/4</f>
        <v>1</v>
      </c>
      <c r="I20" s="265">
        <f>4/4</f>
        <v>1</v>
      </c>
      <c r="J20" s="265">
        <f>4/4</f>
        <v>1</v>
      </c>
      <c r="K20" s="265">
        <f>4/4</f>
        <v>1</v>
      </c>
      <c r="L20" s="45">
        <v>44562</v>
      </c>
      <c r="M20" s="45">
        <v>44926</v>
      </c>
      <c r="N20" s="82" t="s">
        <v>115</v>
      </c>
      <c r="O20" s="206" t="s">
        <v>782</v>
      </c>
    </row>
    <row r="21" spans="1:15" ht="73" customHeight="1" thickBot="1" x14ac:dyDescent="0.25">
      <c r="B21" s="638"/>
      <c r="C21" s="639"/>
      <c r="D21" s="223" t="s">
        <v>643</v>
      </c>
      <c r="E21" s="385" t="s">
        <v>644</v>
      </c>
      <c r="F21" s="176" t="s">
        <v>645</v>
      </c>
      <c r="G21" s="234">
        <v>1</v>
      </c>
      <c r="H21" s="380" t="s">
        <v>712</v>
      </c>
      <c r="I21" s="381">
        <f>1/1</f>
        <v>1</v>
      </c>
      <c r="J21" s="381">
        <f>1/1</f>
        <v>1</v>
      </c>
      <c r="K21" s="381">
        <f>1/1</f>
        <v>1</v>
      </c>
      <c r="L21" s="63">
        <v>44562</v>
      </c>
      <c r="M21" s="63">
        <v>44926</v>
      </c>
      <c r="N21" s="120" t="s">
        <v>115</v>
      </c>
      <c r="O21" s="209"/>
    </row>
    <row r="22" spans="1:15" ht="24.75" customHeight="1" x14ac:dyDescent="0.2">
      <c r="H22" s="267">
        <f>AVERAGE(H12:H21)</f>
        <v>0.69078947368421062</v>
      </c>
      <c r="I22" s="267">
        <f>AVERAGE(I12:I21)</f>
        <v>0.75</v>
      </c>
      <c r="J22" s="267">
        <f>AVERAGE(J12:J21)</f>
        <v>0.95833333333333337</v>
      </c>
      <c r="K22" s="267">
        <f>AVERAGE(K12:K21)</f>
        <v>1</v>
      </c>
    </row>
    <row r="23" spans="1:15" ht="24.75" customHeight="1" x14ac:dyDescent="0.2">
      <c r="N23" s="536" t="s">
        <v>4</v>
      </c>
      <c r="O23" s="536"/>
    </row>
    <row r="24" spans="1:15" ht="24.75" customHeight="1" x14ac:dyDescent="0.2"/>
    <row r="25" spans="1:15" ht="24.75" customHeight="1" x14ac:dyDescent="0.2"/>
  </sheetData>
  <mergeCells count="28">
    <mergeCell ref="B12:B21"/>
    <mergeCell ref="B1:C4"/>
    <mergeCell ref="D1:M4"/>
    <mergeCell ref="N1:O1"/>
    <mergeCell ref="N2:O2"/>
    <mergeCell ref="N3:O3"/>
    <mergeCell ref="N4:O4"/>
    <mergeCell ref="B6:O6"/>
    <mergeCell ref="B7:O7"/>
    <mergeCell ref="B5:O5"/>
    <mergeCell ref="B9:G9"/>
    <mergeCell ref="B10:B11"/>
    <mergeCell ref="B8:O8"/>
    <mergeCell ref="C10:C11"/>
    <mergeCell ref="C12:C21"/>
    <mergeCell ref="H10:K10"/>
    <mergeCell ref="N23:O23"/>
    <mergeCell ref="D14:D17"/>
    <mergeCell ref="D12:D13"/>
    <mergeCell ref="N10:N11"/>
    <mergeCell ref="G10:G11"/>
    <mergeCell ref="E10:E11"/>
    <mergeCell ref="F10:F11"/>
    <mergeCell ref="D10:D11"/>
    <mergeCell ref="O10:O11"/>
    <mergeCell ref="L10:L11"/>
    <mergeCell ref="M10:M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1"/>
  <sheetViews>
    <sheetView topLeftCell="A16" zoomScale="75" zoomScaleNormal="80" workbookViewId="0">
      <selection activeCell="O25" sqref="O25"/>
    </sheetView>
  </sheetViews>
  <sheetFormatPr baseColWidth="10" defaultRowHeight="15"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12" width="16" style="4" customWidth="1"/>
    <col min="13" max="15" width="21.5" style="4" customWidth="1"/>
    <col min="17" max="17" width="10.83203125" style="4"/>
    <col min="18"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4" width="11.5" style="4"/>
  </cols>
  <sheetData>
    <row r="1" spans="1:15" s="1" customFormat="1" ht="21.75" customHeight="1" x14ac:dyDescent="0.2">
      <c r="A1" s="536"/>
      <c r="B1" s="545"/>
      <c r="C1" s="546"/>
      <c r="D1" s="525" t="s">
        <v>67</v>
      </c>
      <c r="E1" s="526"/>
      <c r="F1" s="526"/>
      <c r="G1" s="526"/>
      <c r="H1" s="526"/>
      <c r="I1" s="526"/>
      <c r="J1" s="526"/>
      <c r="K1" s="526"/>
      <c r="L1" s="526"/>
      <c r="M1" s="527"/>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31"/>
      <c r="E4" s="532"/>
      <c r="F4" s="532"/>
      <c r="G4" s="532"/>
      <c r="H4" s="532"/>
      <c r="I4" s="532"/>
      <c r="J4" s="532"/>
      <c r="K4" s="532"/>
      <c r="L4" s="532"/>
      <c r="M4" s="533"/>
      <c r="N4" s="625" t="s">
        <v>1</v>
      </c>
      <c r="O4" s="626"/>
    </row>
    <row r="5" spans="1:15" s="1" customFormat="1" ht="12.75" customHeight="1" thickBot="1" x14ac:dyDescent="0.25">
      <c r="A5" s="536"/>
      <c r="B5" s="534"/>
      <c r="C5" s="534"/>
      <c r="D5" s="534"/>
      <c r="E5" s="534"/>
      <c r="F5" s="534"/>
      <c r="G5" s="534"/>
      <c r="H5" s="534"/>
      <c r="I5" s="534"/>
      <c r="J5" s="534"/>
      <c r="K5" s="534"/>
      <c r="L5" s="534"/>
      <c r="M5" s="534"/>
      <c r="N5" s="534"/>
      <c r="O5" s="534"/>
    </row>
    <row r="6" spans="1:15" s="1" customFormat="1" ht="17.25" customHeight="1" thickBot="1" x14ac:dyDescent="0.25">
      <c r="A6" s="536"/>
      <c r="B6" s="551" t="s">
        <v>741</v>
      </c>
      <c r="C6" s="552"/>
      <c r="D6" s="552"/>
      <c r="E6" s="552"/>
      <c r="F6" s="552"/>
      <c r="G6" s="552"/>
      <c r="H6" s="552"/>
      <c r="I6" s="552"/>
      <c r="J6" s="552"/>
      <c r="K6" s="552"/>
      <c r="L6" s="552"/>
      <c r="M6" s="552"/>
      <c r="N6" s="552"/>
      <c r="O6" s="553"/>
    </row>
    <row r="7" spans="1:15" s="1" customFormat="1" ht="32.25" customHeight="1" thickBot="1" x14ac:dyDescent="0.25">
      <c r="A7" s="536"/>
      <c r="B7" s="551" t="s">
        <v>221</v>
      </c>
      <c r="C7" s="552"/>
      <c r="D7" s="552"/>
      <c r="E7" s="552"/>
      <c r="F7" s="552"/>
      <c r="G7" s="552"/>
      <c r="H7" s="552"/>
      <c r="I7" s="552"/>
      <c r="J7" s="552"/>
      <c r="K7" s="552"/>
      <c r="L7" s="552"/>
      <c r="M7" s="552"/>
      <c r="N7" s="552"/>
      <c r="O7" s="553"/>
    </row>
    <row r="8" spans="1:15" s="2" customFormat="1" ht="32.25" customHeight="1" thickBot="1" x14ac:dyDescent="0.25">
      <c r="A8" s="536"/>
      <c r="B8" s="551" t="s">
        <v>586</v>
      </c>
      <c r="C8" s="552"/>
      <c r="D8" s="552"/>
      <c r="E8" s="552"/>
      <c r="F8" s="552"/>
      <c r="G8" s="552"/>
      <c r="H8" s="552"/>
      <c r="I8" s="552"/>
      <c r="J8" s="552"/>
      <c r="K8" s="552"/>
      <c r="L8" s="552"/>
      <c r="M8" s="552"/>
      <c r="N8" s="552"/>
      <c r="O8" s="552"/>
    </row>
    <row r="9" spans="1:15" s="1" customFormat="1" ht="15.75" customHeight="1" thickBot="1" x14ac:dyDescent="0.25">
      <c r="A9" s="536"/>
      <c r="B9" s="620"/>
      <c r="C9" s="620"/>
      <c r="D9" s="620"/>
      <c r="E9" s="620"/>
      <c r="F9" s="620"/>
      <c r="G9" s="620"/>
      <c r="H9" s="152"/>
      <c r="I9" s="152"/>
      <c r="J9" s="152"/>
      <c r="K9" s="152"/>
      <c r="L9" s="152"/>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541" t="s">
        <v>7</v>
      </c>
      <c r="M10" s="543" t="s">
        <v>8</v>
      </c>
      <c r="N10" s="554" t="s">
        <v>6</v>
      </c>
      <c r="O10" s="554" t="s">
        <v>528</v>
      </c>
    </row>
    <row r="11" spans="1:15" s="3" customFormat="1" ht="28.5" customHeight="1" thickBot="1" x14ac:dyDescent="0.25">
      <c r="A11" s="536"/>
      <c r="B11" s="593"/>
      <c r="C11" s="592"/>
      <c r="D11" s="592"/>
      <c r="E11" s="592"/>
      <c r="F11" s="592"/>
      <c r="G11" s="592"/>
      <c r="H11" s="246" t="s">
        <v>695</v>
      </c>
      <c r="I11" s="246" t="s">
        <v>696</v>
      </c>
      <c r="J11" s="246" t="s">
        <v>697</v>
      </c>
      <c r="K11" s="246" t="s">
        <v>698</v>
      </c>
      <c r="L11" s="594"/>
      <c r="M11" s="591"/>
      <c r="N11" s="615"/>
      <c r="O11" s="615"/>
    </row>
    <row r="12" spans="1:15" s="3" customFormat="1" ht="86.25" customHeight="1" x14ac:dyDescent="0.2">
      <c r="A12" s="536"/>
      <c r="B12" s="515" t="s">
        <v>246</v>
      </c>
      <c r="C12" s="640" t="s">
        <v>63</v>
      </c>
      <c r="D12" s="640" t="s">
        <v>655</v>
      </c>
      <c r="E12" s="211" t="s">
        <v>491</v>
      </c>
      <c r="F12" s="211" t="s">
        <v>387</v>
      </c>
      <c r="G12" s="306">
        <v>1</v>
      </c>
      <c r="H12" s="287">
        <f>1/1</f>
        <v>1</v>
      </c>
      <c r="I12" s="307">
        <f>1/1</f>
        <v>1</v>
      </c>
      <c r="J12" s="353">
        <v>1</v>
      </c>
      <c r="K12" s="353">
        <v>1</v>
      </c>
      <c r="L12" s="257">
        <v>44562</v>
      </c>
      <c r="M12" s="62">
        <v>44926</v>
      </c>
      <c r="N12" s="195" t="s">
        <v>68</v>
      </c>
      <c r="O12" s="205"/>
    </row>
    <row r="13" spans="1:15" s="7" customFormat="1" ht="165" customHeight="1" x14ac:dyDescent="0.2">
      <c r="A13" s="536"/>
      <c r="B13" s="516"/>
      <c r="C13" s="487"/>
      <c r="D13" s="487"/>
      <c r="E13" s="28" t="s">
        <v>550</v>
      </c>
      <c r="F13" s="28" t="s">
        <v>660</v>
      </c>
      <c r="G13" s="251">
        <v>1</v>
      </c>
      <c r="H13" s="288">
        <f>1/4</f>
        <v>0.25</v>
      </c>
      <c r="I13" s="265">
        <f>2/4</f>
        <v>0.5</v>
      </c>
      <c r="J13" s="210">
        <v>0.75</v>
      </c>
      <c r="K13" s="210">
        <v>1</v>
      </c>
      <c r="L13" s="258">
        <v>44562</v>
      </c>
      <c r="M13" s="45">
        <v>44926</v>
      </c>
      <c r="N13" s="82" t="s">
        <v>68</v>
      </c>
      <c r="O13" s="169"/>
    </row>
    <row r="14" spans="1:15" s="7" customFormat="1" ht="77" customHeight="1" x14ac:dyDescent="0.2">
      <c r="B14" s="516"/>
      <c r="C14" s="487"/>
      <c r="D14" s="487"/>
      <c r="E14" s="28" t="s">
        <v>661</v>
      </c>
      <c r="F14" s="28" t="s">
        <v>662</v>
      </c>
      <c r="G14" s="251">
        <v>1</v>
      </c>
      <c r="H14" s="289" t="s">
        <v>700</v>
      </c>
      <c r="I14" s="210" t="s">
        <v>700</v>
      </c>
      <c r="J14" s="210" t="s">
        <v>700</v>
      </c>
      <c r="K14" s="210" t="s">
        <v>700</v>
      </c>
      <c r="L14" s="258">
        <v>44562</v>
      </c>
      <c r="M14" s="45">
        <v>44926</v>
      </c>
      <c r="N14" s="82" t="s">
        <v>68</v>
      </c>
      <c r="O14" s="206"/>
    </row>
    <row r="15" spans="1:15" s="7" customFormat="1" ht="52" customHeight="1" x14ac:dyDescent="0.2">
      <c r="B15" s="516"/>
      <c r="C15" s="487"/>
      <c r="D15" s="487"/>
      <c r="E15" s="28" t="s">
        <v>496</v>
      </c>
      <c r="F15" s="28" t="s">
        <v>69</v>
      </c>
      <c r="G15" s="252">
        <v>4</v>
      </c>
      <c r="H15" s="288">
        <f>1/4</f>
        <v>0.25</v>
      </c>
      <c r="I15" s="265">
        <f>2/4</f>
        <v>0.5</v>
      </c>
      <c r="J15" s="38">
        <v>0.75</v>
      </c>
      <c r="K15" s="38">
        <v>1</v>
      </c>
      <c r="L15" s="258">
        <v>44562</v>
      </c>
      <c r="M15" s="45">
        <v>44926</v>
      </c>
      <c r="N15" s="82" t="s">
        <v>68</v>
      </c>
      <c r="O15" s="206" t="s">
        <v>769</v>
      </c>
    </row>
    <row r="16" spans="1:15" s="7" customFormat="1" ht="125" customHeight="1" x14ac:dyDescent="0.2">
      <c r="B16" s="516"/>
      <c r="C16" s="487"/>
      <c r="D16" s="222" t="s">
        <v>656</v>
      </c>
      <c r="E16" s="28" t="s">
        <v>659</v>
      </c>
      <c r="F16" s="28" t="s">
        <v>658</v>
      </c>
      <c r="G16" s="252" t="s">
        <v>657</v>
      </c>
      <c r="H16" s="289" t="s">
        <v>700</v>
      </c>
      <c r="I16" s="265">
        <f>1/1</f>
        <v>1</v>
      </c>
      <c r="J16" s="83" t="s">
        <v>700</v>
      </c>
      <c r="K16" s="83" t="s">
        <v>700</v>
      </c>
      <c r="L16" s="258">
        <v>44562</v>
      </c>
      <c r="M16" s="45">
        <v>44926</v>
      </c>
      <c r="N16" s="177" t="s">
        <v>68</v>
      </c>
      <c r="O16" s="169"/>
    </row>
    <row r="17" spans="1:15" s="7" customFormat="1" ht="81" customHeight="1" x14ac:dyDescent="0.2">
      <c r="B17" s="516"/>
      <c r="C17" s="487"/>
      <c r="D17" s="641" t="s">
        <v>294</v>
      </c>
      <c r="E17" s="28" t="s">
        <v>701</v>
      </c>
      <c r="F17" s="643" t="s">
        <v>74</v>
      </c>
      <c r="G17" s="250">
        <v>4</v>
      </c>
      <c r="H17" s="288">
        <f>1/4</f>
        <v>0.25</v>
      </c>
      <c r="I17" s="265">
        <f>2/4</f>
        <v>0.5</v>
      </c>
      <c r="J17" s="210">
        <v>0.75</v>
      </c>
      <c r="K17" s="210">
        <v>1</v>
      </c>
      <c r="L17" s="258">
        <v>44562</v>
      </c>
      <c r="M17" s="45">
        <v>44926</v>
      </c>
      <c r="N17" s="82" t="s">
        <v>73</v>
      </c>
      <c r="O17" s="169"/>
    </row>
    <row r="18" spans="1:15" s="7" customFormat="1" ht="61" customHeight="1" x14ac:dyDescent="0.2">
      <c r="B18" s="516"/>
      <c r="C18" s="487"/>
      <c r="D18" s="580"/>
      <c r="E18" s="28" t="s">
        <v>702</v>
      </c>
      <c r="F18" s="644"/>
      <c r="G18" s="250">
        <v>11</v>
      </c>
      <c r="H18" s="288">
        <f>2/11</f>
        <v>0.18181818181818182</v>
      </c>
      <c r="I18" s="265">
        <f>6/11</f>
        <v>0.54545454545454541</v>
      </c>
      <c r="J18" s="265">
        <f>8/11</f>
        <v>0.72727272727272729</v>
      </c>
      <c r="K18" s="265">
        <f>11/11</f>
        <v>1</v>
      </c>
      <c r="L18" s="258">
        <v>44562</v>
      </c>
      <c r="M18" s="45">
        <v>44926</v>
      </c>
      <c r="N18" s="177" t="s">
        <v>68</v>
      </c>
      <c r="O18" s="206"/>
    </row>
    <row r="19" spans="1:15" s="7" customFormat="1" ht="65" customHeight="1" x14ac:dyDescent="0.2">
      <c r="B19" s="516"/>
      <c r="C19" s="487"/>
      <c r="D19" s="580"/>
      <c r="E19" s="28" t="s">
        <v>703</v>
      </c>
      <c r="F19" s="644"/>
      <c r="G19" s="250">
        <v>3</v>
      </c>
      <c r="H19" s="288">
        <f>1/3</f>
        <v>0.33333333333333331</v>
      </c>
      <c r="I19" s="265">
        <f>1/3</f>
        <v>0.33333333333333331</v>
      </c>
      <c r="J19" s="210">
        <v>0.33</v>
      </c>
      <c r="K19" s="210">
        <v>1</v>
      </c>
      <c r="L19" s="258">
        <v>44562</v>
      </c>
      <c r="M19" s="45">
        <v>44926</v>
      </c>
      <c r="N19" s="177" t="s">
        <v>68</v>
      </c>
      <c r="O19" s="169"/>
    </row>
    <row r="20" spans="1:15" s="7" customFormat="1" ht="59" customHeight="1" x14ac:dyDescent="0.2">
      <c r="B20" s="516"/>
      <c r="C20" s="487"/>
      <c r="D20" s="580"/>
      <c r="E20" s="28" t="s">
        <v>704</v>
      </c>
      <c r="F20" s="644"/>
      <c r="G20" s="250">
        <v>2</v>
      </c>
      <c r="H20" s="288">
        <f>1/2</f>
        <v>0.5</v>
      </c>
      <c r="I20" s="265">
        <f>1/2</f>
        <v>0.5</v>
      </c>
      <c r="J20" s="265">
        <f>2/2</f>
        <v>1</v>
      </c>
      <c r="K20" s="265">
        <f>2/2</f>
        <v>1</v>
      </c>
      <c r="L20" s="258">
        <v>44562</v>
      </c>
      <c r="M20" s="45">
        <v>44926</v>
      </c>
      <c r="N20" s="177" t="s">
        <v>68</v>
      </c>
      <c r="O20" s="206"/>
    </row>
    <row r="21" spans="1:15" s="7" customFormat="1" ht="57" customHeight="1" x14ac:dyDescent="0.2">
      <c r="B21" s="516"/>
      <c r="C21" s="487"/>
      <c r="D21" s="642"/>
      <c r="E21" s="28" t="s">
        <v>705</v>
      </c>
      <c r="F21" s="645"/>
      <c r="G21" s="250">
        <v>2</v>
      </c>
      <c r="H21" s="288">
        <f>1/2</f>
        <v>0.5</v>
      </c>
      <c r="I21" s="265">
        <f>1/2</f>
        <v>0.5</v>
      </c>
      <c r="J21" s="265">
        <f>2/2</f>
        <v>1</v>
      </c>
      <c r="K21" s="265">
        <f>2/2</f>
        <v>1</v>
      </c>
      <c r="L21" s="258">
        <v>44562</v>
      </c>
      <c r="M21" s="45">
        <v>44926</v>
      </c>
      <c r="N21" s="177" t="s">
        <v>68</v>
      </c>
      <c r="O21" s="206"/>
    </row>
    <row r="22" spans="1:15" s="7" customFormat="1" ht="43" customHeight="1" x14ac:dyDescent="0.2">
      <c r="A22" s="4"/>
      <c r="B22" s="516"/>
      <c r="C22" s="487"/>
      <c r="D22" s="487" t="s">
        <v>293</v>
      </c>
      <c r="E22" s="28" t="s">
        <v>495</v>
      </c>
      <c r="F22" s="290" t="s">
        <v>70</v>
      </c>
      <c r="G22" s="253">
        <v>1</v>
      </c>
      <c r="H22" s="289">
        <f>(78/86)</f>
        <v>0.90697674418604646</v>
      </c>
      <c r="I22" s="265">
        <f>99/111</f>
        <v>0.89189189189189189</v>
      </c>
      <c r="J22" s="210">
        <v>0.93</v>
      </c>
      <c r="K22" s="210">
        <v>1</v>
      </c>
      <c r="L22" s="258">
        <v>44562</v>
      </c>
      <c r="M22" s="45">
        <v>44926</v>
      </c>
      <c r="N22" s="82" t="s">
        <v>300</v>
      </c>
      <c r="O22" s="206"/>
    </row>
    <row r="23" spans="1:15" s="7" customFormat="1" ht="53" customHeight="1" x14ac:dyDescent="0.2">
      <c r="A23" s="4"/>
      <c r="B23" s="516"/>
      <c r="C23" s="487"/>
      <c r="D23" s="487"/>
      <c r="E23" s="28" t="s">
        <v>494</v>
      </c>
      <c r="F23" s="28" t="s">
        <v>72</v>
      </c>
      <c r="G23" s="253">
        <v>1</v>
      </c>
      <c r="H23" s="289" t="s">
        <v>700</v>
      </c>
      <c r="I23" s="266" t="s">
        <v>700</v>
      </c>
      <c r="J23" s="142">
        <v>0</v>
      </c>
      <c r="K23" s="142">
        <v>1</v>
      </c>
      <c r="L23" s="258">
        <v>44562</v>
      </c>
      <c r="M23" s="45">
        <v>44926</v>
      </c>
      <c r="N23" s="82" t="s">
        <v>71</v>
      </c>
      <c r="O23" s="206"/>
    </row>
    <row r="24" spans="1:15" s="7" customFormat="1" ht="43.5" customHeight="1" x14ac:dyDescent="0.2">
      <c r="B24" s="516"/>
      <c r="C24" s="487"/>
      <c r="D24" s="557" t="s">
        <v>292</v>
      </c>
      <c r="E24" s="28" t="s">
        <v>75</v>
      </c>
      <c r="F24" s="25" t="s">
        <v>76</v>
      </c>
      <c r="G24" s="254">
        <v>1</v>
      </c>
      <c r="H24" s="308">
        <f>1/6</f>
        <v>0.16666666666666666</v>
      </c>
      <c r="I24" s="142">
        <f>3/6</f>
        <v>0.5</v>
      </c>
      <c r="J24" s="142">
        <f>5/6</f>
        <v>0.83333333333333337</v>
      </c>
      <c r="K24" s="142">
        <f>6/6</f>
        <v>1</v>
      </c>
      <c r="L24" s="258">
        <v>44562</v>
      </c>
      <c r="M24" s="45">
        <v>44926</v>
      </c>
      <c r="N24" s="82" t="s">
        <v>77</v>
      </c>
      <c r="O24" s="169"/>
    </row>
    <row r="25" spans="1:15" ht="37" customHeight="1" x14ac:dyDescent="0.2">
      <c r="B25" s="516"/>
      <c r="C25" s="487"/>
      <c r="D25" s="557"/>
      <c r="E25" s="28" t="s">
        <v>493</v>
      </c>
      <c r="F25" s="177" t="s">
        <v>78</v>
      </c>
      <c r="G25" s="255">
        <v>1</v>
      </c>
      <c r="H25" s="309">
        <f>1/1</f>
        <v>1</v>
      </c>
      <c r="I25" s="143">
        <f>1/1</f>
        <v>1</v>
      </c>
      <c r="J25" s="143">
        <f>1/1</f>
        <v>1</v>
      </c>
      <c r="K25" s="143">
        <f>1/1</f>
        <v>1</v>
      </c>
      <c r="L25" s="258">
        <v>44562</v>
      </c>
      <c r="M25" s="45">
        <v>44926</v>
      </c>
      <c r="N25" s="177" t="s">
        <v>68</v>
      </c>
      <c r="O25" s="206"/>
    </row>
    <row r="26" spans="1:15" ht="111" customHeight="1" thickBot="1" x14ac:dyDescent="0.25">
      <c r="B26" s="517"/>
      <c r="C26" s="646"/>
      <c r="D26" s="59" t="s">
        <v>295</v>
      </c>
      <c r="E26" s="64" t="s">
        <v>492</v>
      </c>
      <c r="F26" s="185" t="s">
        <v>296</v>
      </c>
      <c r="G26" s="256">
        <v>1</v>
      </c>
      <c r="H26" s="386">
        <v>0.25</v>
      </c>
      <c r="I26" s="387">
        <v>0.25</v>
      </c>
      <c r="J26" s="387">
        <v>0.5</v>
      </c>
      <c r="K26" s="387">
        <v>1</v>
      </c>
      <c r="L26" s="259">
        <v>44562</v>
      </c>
      <c r="M26" s="63">
        <v>44926</v>
      </c>
      <c r="N26" s="120" t="s">
        <v>71</v>
      </c>
      <c r="O26" s="192"/>
    </row>
    <row r="27" spans="1:15" ht="24.75" customHeight="1" x14ac:dyDescent="0.2">
      <c r="H27" s="267">
        <f>AVERAGE(H12:H26)</f>
        <v>0.46573291050035243</v>
      </c>
      <c r="I27" s="267">
        <f>AVERAGE(I12:I26)</f>
        <v>0.61697536697536692</v>
      </c>
      <c r="J27" s="267">
        <f>AVERAGE(J12:J26)</f>
        <v>0.7362004662004662</v>
      </c>
      <c r="K27" s="267">
        <f>AVERAGE(K12:K26)</f>
        <v>1</v>
      </c>
      <c r="N27" s="620" t="s">
        <v>4</v>
      </c>
      <c r="O27" s="620"/>
    </row>
    <row r="28" spans="1:15" ht="24.75" customHeight="1" x14ac:dyDescent="0.2"/>
    <row r="29" spans="1:15" ht="24.75" customHeight="1" x14ac:dyDescent="0.2"/>
    <row r="30" spans="1:15" ht="24.75" customHeight="1" x14ac:dyDescent="0.2"/>
    <row r="31" spans="1:15" ht="24.75" customHeight="1" x14ac:dyDescent="0.2"/>
  </sheetData>
  <mergeCells count="31">
    <mergeCell ref="N27:O27"/>
    <mergeCell ref="A1:A13"/>
    <mergeCell ref="B9:G9"/>
    <mergeCell ref="B1:C4"/>
    <mergeCell ref="B10:B11"/>
    <mergeCell ref="D10:D11"/>
    <mergeCell ref="C10:C11"/>
    <mergeCell ref="E10:E11"/>
    <mergeCell ref="B6:O6"/>
    <mergeCell ref="B7:O7"/>
    <mergeCell ref="N10:N11"/>
    <mergeCell ref="B12:B26"/>
    <mergeCell ref="C12:C26"/>
    <mergeCell ref="B5:O5"/>
    <mergeCell ref="D1:M4"/>
    <mergeCell ref="N1:O1"/>
    <mergeCell ref="N2:O2"/>
    <mergeCell ref="N3:O3"/>
    <mergeCell ref="N4:O4"/>
    <mergeCell ref="B8:O8"/>
    <mergeCell ref="O10:O11"/>
    <mergeCell ref="M10:M11"/>
    <mergeCell ref="L10:L11"/>
    <mergeCell ref="H10:K10"/>
    <mergeCell ref="D24:D25"/>
    <mergeCell ref="F10:F11"/>
    <mergeCell ref="G10:G11"/>
    <mergeCell ref="D22:D23"/>
    <mergeCell ref="D12:D15"/>
    <mergeCell ref="D17:D21"/>
    <mergeCell ref="F17:F2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topLeftCell="B19" zoomScale="66" zoomScaleNormal="100" workbookViewId="0">
      <selection activeCell="M26" sqref="M26"/>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9" width="20.1640625" style="4" customWidth="1"/>
    <col min="10" max="10" width="19.1640625" style="4" customWidth="1"/>
    <col min="11" max="11" width="17" style="4" customWidth="1"/>
    <col min="12" max="14" width="18.83203125" style="4" customWidth="1"/>
    <col min="15" max="15" width="23.33203125" style="4" customWidth="1"/>
    <col min="16"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9" width="11.5" style="4"/>
    <col min="16380" max="16384" width="11.5" style="4" customWidth="1"/>
  </cols>
  <sheetData>
    <row r="1" spans="1:15" s="1" customFormat="1" ht="21.75" customHeight="1" x14ac:dyDescent="0.2">
      <c r="A1" s="536"/>
      <c r="B1" s="545"/>
      <c r="C1" s="546"/>
      <c r="D1" s="528" t="s">
        <v>16</v>
      </c>
      <c r="E1" s="529"/>
      <c r="F1" s="529"/>
      <c r="G1" s="529"/>
      <c r="H1" s="529"/>
      <c r="I1" s="529"/>
      <c r="J1" s="529"/>
      <c r="K1" s="529"/>
      <c r="L1" s="529"/>
      <c r="M1" s="530"/>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31"/>
      <c r="E4" s="532"/>
      <c r="F4" s="532"/>
      <c r="G4" s="532"/>
      <c r="H4" s="532"/>
      <c r="I4" s="532"/>
      <c r="J4" s="532"/>
      <c r="K4" s="532"/>
      <c r="L4" s="532"/>
      <c r="M4" s="533"/>
      <c r="N4" s="625" t="s">
        <v>1</v>
      </c>
      <c r="O4" s="626"/>
    </row>
    <row r="5" spans="1:15" s="1" customFormat="1" ht="18.75" customHeight="1" thickBot="1" x14ac:dyDescent="0.25">
      <c r="A5" s="536"/>
      <c r="B5" s="534"/>
      <c r="C5" s="534"/>
      <c r="D5" s="534"/>
      <c r="E5" s="534"/>
      <c r="F5" s="534"/>
      <c r="G5" s="534"/>
      <c r="H5" s="534"/>
      <c r="I5" s="534"/>
      <c r="J5" s="534"/>
      <c r="K5" s="534"/>
      <c r="L5" s="534"/>
      <c r="M5" s="534"/>
      <c r="N5" s="535"/>
      <c r="O5" s="535"/>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1" customFormat="1" ht="28.5" customHeight="1" thickBot="1" x14ac:dyDescent="0.25">
      <c r="A7" s="536"/>
      <c r="B7" s="551" t="s">
        <v>221</v>
      </c>
      <c r="C7" s="552"/>
      <c r="D7" s="552"/>
      <c r="E7" s="552"/>
      <c r="F7" s="552"/>
      <c r="G7" s="552"/>
      <c r="H7" s="552"/>
      <c r="I7" s="552"/>
      <c r="J7" s="552"/>
      <c r="K7" s="552"/>
      <c r="L7" s="552"/>
      <c r="M7" s="552"/>
      <c r="N7" s="552"/>
      <c r="O7" s="553"/>
    </row>
    <row r="8" spans="1:15" s="2" customFormat="1" ht="28.5" customHeight="1" thickBot="1" x14ac:dyDescent="0.25">
      <c r="A8" s="536"/>
      <c r="B8" s="551" t="s">
        <v>586</v>
      </c>
      <c r="C8" s="552"/>
      <c r="D8" s="552"/>
      <c r="E8" s="552"/>
      <c r="F8" s="552"/>
      <c r="G8" s="552"/>
      <c r="H8" s="552"/>
      <c r="I8" s="552"/>
      <c r="J8" s="552"/>
      <c r="K8" s="552"/>
      <c r="L8" s="552"/>
      <c r="M8" s="552"/>
      <c r="N8" s="552"/>
      <c r="O8" s="553"/>
    </row>
    <row r="9" spans="1:15" s="1" customFormat="1" ht="28.5" customHeight="1" thickBot="1" x14ac:dyDescent="0.25">
      <c r="A9" s="536"/>
      <c r="B9" s="620"/>
      <c r="C9" s="620"/>
      <c r="D9" s="620"/>
      <c r="E9" s="620"/>
      <c r="F9" s="620"/>
      <c r="G9" s="620"/>
      <c r="H9" s="152"/>
      <c r="I9" s="152"/>
    </row>
    <row r="10" spans="1:15" s="1" customFormat="1" ht="34" customHeight="1" thickBot="1" x14ac:dyDescent="0.25">
      <c r="A10" s="536"/>
      <c r="B10" s="539" t="s">
        <v>204</v>
      </c>
      <c r="C10" s="559" t="s">
        <v>2</v>
      </c>
      <c r="D10" s="559" t="s">
        <v>21</v>
      </c>
      <c r="E10" s="559" t="s">
        <v>3</v>
      </c>
      <c r="F10" s="559" t="s">
        <v>9</v>
      </c>
      <c r="G10" s="559" t="s">
        <v>315</v>
      </c>
      <c r="H10" s="567" t="s">
        <v>699</v>
      </c>
      <c r="I10" s="568"/>
      <c r="J10" s="568"/>
      <c r="K10" s="569"/>
      <c r="L10" s="541" t="s">
        <v>7</v>
      </c>
      <c r="M10" s="543" t="s">
        <v>8</v>
      </c>
      <c r="N10" s="554" t="s">
        <v>6</v>
      </c>
      <c r="O10" s="554" t="s">
        <v>528</v>
      </c>
    </row>
    <row r="11" spans="1:15" s="3" customFormat="1" ht="69" customHeight="1" thickBot="1" x14ac:dyDescent="0.25">
      <c r="A11" s="536"/>
      <c r="B11" s="593"/>
      <c r="C11" s="592"/>
      <c r="D11" s="592"/>
      <c r="E11" s="592"/>
      <c r="F11" s="592"/>
      <c r="G11" s="592"/>
      <c r="H11" s="261" t="s">
        <v>695</v>
      </c>
      <c r="I11" s="261" t="s">
        <v>696</v>
      </c>
      <c r="J11" s="261" t="s">
        <v>697</v>
      </c>
      <c r="K11" s="261" t="s">
        <v>698</v>
      </c>
      <c r="L11" s="594"/>
      <c r="M11" s="591"/>
      <c r="N11" s="615"/>
      <c r="O11" s="615"/>
    </row>
    <row r="12" spans="1:15" s="7" customFormat="1" ht="81" customHeight="1" x14ac:dyDescent="0.2">
      <c r="A12" s="536"/>
      <c r="B12" s="515" t="s">
        <v>301</v>
      </c>
      <c r="C12" s="640" t="s">
        <v>302</v>
      </c>
      <c r="D12" s="640" t="s">
        <v>313</v>
      </c>
      <c r="E12" s="361" t="s">
        <v>304</v>
      </c>
      <c r="F12" s="77" t="s">
        <v>309</v>
      </c>
      <c r="G12" s="189">
        <v>1</v>
      </c>
      <c r="H12" s="262" t="s">
        <v>700</v>
      </c>
      <c r="I12" s="144">
        <f>2/6</f>
        <v>0.33333333333333331</v>
      </c>
      <c r="J12" s="262" t="s">
        <v>700</v>
      </c>
      <c r="K12" s="262" t="s">
        <v>700</v>
      </c>
      <c r="L12" s="62">
        <v>44562</v>
      </c>
      <c r="M12" s="62">
        <v>44926</v>
      </c>
      <c r="N12" s="167" t="s">
        <v>314</v>
      </c>
      <c r="O12" s="430" t="s">
        <v>793</v>
      </c>
    </row>
    <row r="13" spans="1:15" s="7" customFormat="1" ht="73" customHeight="1" x14ac:dyDescent="0.2">
      <c r="A13" s="536"/>
      <c r="B13" s="516"/>
      <c r="C13" s="487"/>
      <c r="D13" s="487"/>
      <c r="E13" s="487" t="s">
        <v>663</v>
      </c>
      <c r="F13" s="44" t="s">
        <v>664</v>
      </c>
      <c r="G13" s="245">
        <v>1</v>
      </c>
      <c r="H13" s="144">
        <f>1/1</f>
        <v>1</v>
      </c>
      <c r="I13" s="144">
        <f>1/1</f>
        <v>1</v>
      </c>
      <c r="J13" s="144">
        <f>1/1</f>
        <v>1</v>
      </c>
      <c r="K13" s="144">
        <f>1/1</f>
        <v>1</v>
      </c>
      <c r="L13" s="45">
        <v>44562</v>
      </c>
      <c r="M13" s="45">
        <v>44926</v>
      </c>
      <c r="N13" s="9" t="s">
        <v>314</v>
      </c>
      <c r="O13" s="133"/>
    </row>
    <row r="14" spans="1:15" s="7" customFormat="1" ht="66" customHeight="1" x14ac:dyDescent="0.2">
      <c r="A14" s="536"/>
      <c r="B14" s="516"/>
      <c r="C14" s="487"/>
      <c r="D14" s="487"/>
      <c r="E14" s="487"/>
      <c r="F14" s="44" t="s">
        <v>708</v>
      </c>
      <c r="G14" s="222" t="s">
        <v>308</v>
      </c>
      <c r="H14" s="144">
        <f>11/14</f>
        <v>0.7857142857142857</v>
      </c>
      <c r="I14" s="144">
        <f>11/14</f>
        <v>0.7857142857142857</v>
      </c>
      <c r="J14" s="144">
        <f>12/14</f>
        <v>0.8571428571428571</v>
      </c>
      <c r="K14" s="144">
        <f>12/14</f>
        <v>0.8571428571428571</v>
      </c>
      <c r="L14" s="45">
        <v>44562</v>
      </c>
      <c r="M14" s="45">
        <v>44926</v>
      </c>
      <c r="N14" s="9" t="s">
        <v>314</v>
      </c>
      <c r="O14" s="351"/>
    </row>
    <row r="15" spans="1:15" s="7" customFormat="1" ht="58" customHeight="1" x14ac:dyDescent="0.2">
      <c r="A15" s="536"/>
      <c r="B15" s="516"/>
      <c r="C15" s="487"/>
      <c r="D15" s="487"/>
      <c r="E15" s="487"/>
      <c r="F15" s="44" t="s">
        <v>709</v>
      </c>
      <c r="G15" s="222" t="s">
        <v>308</v>
      </c>
      <c r="H15" s="144">
        <f>11/14</f>
        <v>0.7857142857142857</v>
      </c>
      <c r="I15" s="144">
        <f>11/14</f>
        <v>0.7857142857142857</v>
      </c>
      <c r="J15" s="144">
        <f>14/14</f>
        <v>1</v>
      </c>
      <c r="K15" s="144">
        <f>14/14</f>
        <v>1</v>
      </c>
      <c r="L15" s="45">
        <v>44562</v>
      </c>
      <c r="M15" s="45">
        <v>44926</v>
      </c>
      <c r="N15" s="9" t="s">
        <v>314</v>
      </c>
      <c r="O15" s="133"/>
    </row>
    <row r="16" spans="1:15" s="7" customFormat="1" ht="69" customHeight="1" x14ac:dyDescent="0.2">
      <c r="A16" s="536"/>
      <c r="B16" s="516"/>
      <c r="C16" s="487"/>
      <c r="D16" s="487"/>
      <c r="E16" s="44" t="s">
        <v>305</v>
      </c>
      <c r="F16" s="44" t="s">
        <v>310</v>
      </c>
      <c r="G16" s="222" t="s">
        <v>308</v>
      </c>
      <c r="H16" s="144">
        <f>4/10</f>
        <v>0.4</v>
      </c>
      <c r="I16" s="144">
        <f>7/10</f>
        <v>0.7</v>
      </c>
      <c r="J16" s="144">
        <f>7/10</f>
        <v>0.7</v>
      </c>
      <c r="K16" s="144">
        <f>7/10</f>
        <v>0.7</v>
      </c>
      <c r="L16" s="45">
        <v>44562</v>
      </c>
      <c r="M16" s="45">
        <v>44926</v>
      </c>
      <c r="N16" s="9" t="s">
        <v>314</v>
      </c>
      <c r="O16" s="133"/>
    </row>
    <row r="17" spans="1:15" s="7" customFormat="1" ht="48" customHeight="1" x14ac:dyDescent="0.2">
      <c r="A17" s="536"/>
      <c r="B17" s="516"/>
      <c r="C17" s="487"/>
      <c r="D17" s="487"/>
      <c r="E17" s="342" t="s">
        <v>306</v>
      </c>
      <c r="F17" s="44" t="s">
        <v>311</v>
      </c>
      <c r="G17" s="269" t="s">
        <v>308</v>
      </c>
      <c r="H17" s="144">
        <f>4/10</f>
        <v>0.4</v>
      </c>
      <c r="I17" s="144">
        <f>8/10</f>
        <v>0.8</v>
      </c>
      <c r="J17" s="144">
        <f>9/10</f>
        <v>0.9</v>
      </c>
      <c r="K17" s="144">
        <f>9/10</f>
        <v>0.9</v>
      </c>
      <c r="L17" s="45">
        <v>44562</v>
      </c>
      <c r="M17" s="45">
        <v>44926</v>
      </c>
      <c r="N17" s="9" t="s">
        <v>314</v>
      </c>
      <c r="O17" s="133"/>
    </row>
    <row r="18" spans="1:15" s="7" customFormat="1" ht="67" customHeight="1" x14ac:dyDescent="0.15">
      <c r="A18" s="536"/>
      <c r="B18" s="516"/>
      <c r="C18" s="487"/>
      <c r="D18" s="487"/>
      <c r="E18" s="389" t="s">
        <v>307</v>
      </c>
      <c r="F18" s="390" t="s">
        <v>312</v>
      </c>
      <c r="G18" s="144">
        <v>1</v>
      </c>
      <c r="H18" s="144">
        <f>5/8</f>
        <v>0.625</v>
      </c>
      <c r="I18" s="144">
        <f>5/8</f>
        <v>0.625</v>
      </c>
      <c r="J18" s="144">
        <f>6/8</f>
        <v>0.75</v>
      </c>
      <c r="K18" s="144">
        <f>6/8</f>
        <v>0.75</v>
      </c>
      <c r="L18" s="45">
        <v>44562</v>
      </c>
      <c r="M18" s="45">
        <v>44926</v>
      </c>
      <c r="N18" s="9" t="s">
        <v>314</v>
      </c>
      <c r="O18" s="133"/>
    </row>
    <row r="19" spans="1:15" s="7" customFormat="1" ht="38" customHeight="1" x14ac:dyDescent="0.2">
      <c r="A19" s="536"/>
      <c r="B19" s="516"/>
      <c r="C19" s="487"/>
      <c r="D19" s="487"/>
      <c r="E19" s="44" t="s">
        <v>598</v>
      </c>
      <c r="F19" s="44" t="s">
        <v>513</v>
      </c>
      <c r="G19" s="144">
        <v>1</v>
      </c>
      <c r="H19" s="270">
        <f>1/1</f>
        <v>1</v>
      </c>
      <c r="I19" s="270">
        <f>1/1</f>
        <v>1</v>
      </c>
      <c r="J19" s="270">
        <f>1/1</f>
        <v>1</v>
      </c>
      <c r="K19" s="270">
        <f>1/1</f>
        <v>1</v>
      </c>
      <c r="L19" s="45">
        <v>44562</v>
      </c>
      <c r="M19" s="45">
        <v>44926</v>
      </c>
      <c r="N19" s="9" t="s">
        <v>314</v>
      </c>
      <c r="O19" s="133"/>
    </row>
    <row r="20" spans="1:15" s="7" customFormat="1" ht="57" customHeight="1" x14ac:dyDescent="0.2">
      <c r="A20" s="536"/>
      <c r="B20" s="516"/>
      <c r="C20" s="487"/>
      <c r="D20" s="487"/>
      <c r="E20" s="44" t="s">
        <v>599</v>
      </c>
      <c r="F20" s="44" t="s">
        <v>514</v>
      </c>
      <c r="G20" s="144">
        <v>1</v>
      </c>
      <c r="H20" s="144">
        <v>1</v>
      </c>
      <c r="I20" s="144">
        <v>1</v>
      </c>
      <c r="J20" s="270">
        <f>1/1</f>
        <v>1</v>
      </c>
      <c r="K20" s="270">
        <f>1/1</f>
        <v>1</v>
      </c>
      <c r="L20" s="45">
        <v>44562</v>
      </c>
      <c r="M20" s="45">
        <v>44926</v>
      </c>
      <c r="N20" s="9" t="s">
        <v>314</v>
      </c>
      <c r="O20" s="133"/>
    </row>
    <row r="21" spans="1:15" s="7" customFormat="1" ht="172" customHeight="1" x14ac:dyDescent="0.2">
      <c r="A21" s="536"/>
      <c r="B21" s="516"/>
      <c r="C21" s="647" t="s">
        <v>318</v>
      </c>
      <c r="D21" s="44" t="s">
        <v>316</v>
      </c>
      <c r="E21" s="263" t="s">
        <v>121</v>
      </c>
      <c r="F21" s="391" t="s">
        <v>122</v>
      </c>
      <c r="G21" s="264" t="s">
        <v>131</v>
      </c>
      <c r="H21" s="271">
        <f>69/71</f>
        <v>0.971830985915493</v>
      </c>
      <c r="I21" s="270">
        <f>75/76</f>
        <v>0.98684210526315785</v>
      </c>
      <c r="J21" s="45"/>
      <c r="K21" s="270">
        <v>0.97</v>
      </c>
      <c r="L21" s="45">
        <v>44562</v>
      </c>
      <c r="M21" s="45">
        <v>44926</v>
      </c>
      <c r="N21" s="9" t="s">
        <v>135</v>
      </c>
      <c r="O21" s="133"/>
    </row>
    <row r="22" spans="1:15" s="7" customFormat="1" ht="128" customHeight="1" x14ac:dyDescent="0.2">
      <c r="B22" s="516"/>
      <c r="C22" s="647"/>
      <c r="D22" s="44" t="s">
        <v>316</v>
      </c>
      <c r="E22" s="263" t="s">
        <v>123</v>
      </c>
      <c r="F22" s="391" t="s">
        <v>124</v>
      </c>
      <c r="G22" s="51" t="s">
        <v>131</v>
      </c>
      <c r="H22" s="144">
        <f>46/60</f>
        <v>0.76666666666666672</v>
      </c>
      <c r="I22" s="144">
        <f>39/57</f>
        <v>0.68421052631578949</v>
      </c>
      <c r="J22" s="144">
        <f>40/70</f>
        <v>0.5714285714285714</v>
      </c>
      <c r="K22" s="144">
        <f>40/64</f>
        <v>0.625</v>
      </c>
      <c r="L22" s="45">
        <v>44562</v>
      </c>
      <c r="M22" s="45">
        <v>44926</v>
      </c>
      <c r="N22" s="9" t="s">
        <v>136</v>
      </c>
      <c r="O22" s="351" t="s">
        <v>794</v>
      </c>
    </row>
    <row r="23" spans="1:15" s="7" customFormat="1" ht="144" customHeight="1" x14ac:dyDescent="0.2">
      <c r="B23" s="516"/>
      <c r="C23" s="647"/>
      <c r="D23" s="487" t="s">
        <v>317</v>
      </c>
      <c r="E23" s="263" t="s">
        <v>125</v>
      </c>
      <c r="F23" s="263" t="s">
        <v>126</v>
      </c>
      <c r="G23" s="264" t="s">
        <v>132</v>
      </c>
      <c r="H23" s="271">
        <f>79/86</f>
        <v>0.91860465116279066</v>
      </c>
      <c r="I23" s="271">
        <f>68/75</f>
        <v>0.90666666666666662</v>
      </c>
      <c r="J23" s="45"/>
      <c r="K23" s="271">
        <f>15/18</f>
        <v>0.83333333333333337</v>
      </c>
      <c r="L23" s="45">
        <v>44562</v>
      </c>
      <c r="M23" s="45">
        <v>44926</v>
      </c>
      <c r="N23" s="9" t="s">
        <v>134</v>
      </c>
      <c r="O23" s="133"/>
    </row>
    <row r="24" spans="1:15" s="7" customFormat="1" ht="162" customHeight="1" x14ac:dyDescent="0.2">
      <c r="B24" s="516"/>
      <c r="C24" s="647"/>
      <c r="D24" s="487"/>
      <c r="E24" s="263" t="s">
        <v>127</v>
      </c>
      <c r="F24" s="263" t="s">
        <v>546</v>
      </c>
      <c r="G24" s="264" t="s">
        <v>133</v>
      </c>
      <c r="H24" s="271">
        <f>52/60</f>
        <v>0.8666666666666667</v>
      </c>
      <c r="I24" s="271">
        <f>27/31</f>
        <v>0.87096774193548387</v>
      </c>
      <c r="J24" s="45"/>
      <c r="K24" s="271">
        <f>72/75</f>
        <v>0.96</v>
      </c>
      <c r="L24" s="45">
        <v>44562</v>
      </c>
      <c r="M24" s="45">
        <v>44926</v>
      </c>
      <c r="N24" s="9" t="s">
        <v>134</v>
      </c>
      <c r="O24" s="212"/>
    </row>
    <row r="25" spans="1:15" s="7" customFormat="1" ht="46" customHeight="1" x14ac:dyDescent="0.2">
      <c r="B25" s="516"/>
      <c r="C25" s="647"/>
      <c r="D25" s="487"/>
      <c r="E25" s="263" t="s">
        <v>128</v>
      </c>
      <c r="F25" s="391" t="s">
        <v>129</v>
      </c>
      <c r="G25" s="264">
        <v>4</v>
      </c>
      <c r="H25" s="144">
        <f>1/4</f>
        <v>0.25</v>
      </c>
      <c r="I25" s="144">
        <f>2/4</f>
        <v>0.5</v>
      </c>
      <c r="J25" s="144">
        <f>3/4</f>
        <v>0.75</v>
      </c>
      <c r="K25" s="144">
        <f>4/4</f>
        <v>1</v>
      </c>
      <c r="L25" s="45">
        <v>44562</v>
      </c>
      <c r="M25" s="45">
        <v>44926</v>
      </c>
      <c r="N25" s="9" t="s">
        <v>136</v>
      </c>
      <c r="O25" s="133"/>
    </row>
    <row r="26" spans="1:15" s="7" customFormat="1" ht="100" customHeight="1" thickBot="1" x14ac:dyDescent="0.25">
      <c r="B26" s="517"/>
      <c r="C26" s="185" t="s">
        <v>322</v>
      </c>
      <c r="D26" s="185" t="s">
        <v>320</v>
      </c>
      <c r="E26" s="170" t="s">
        <v>397</v>
      </c>
      <c r="F26" s="171" t="s">
        <v>394</v>
      </c>
      <c r="G26" s="65">
        <v>4</v>
      </c>
      <c r="H26" s="272">
        <f>1/4</f>
        <v>0.25</v>
      </c>
      <c r="I26" s="272">
        <f>2/4</f>
        <v>0.5</v>
      </c>
      <c r="J26" s="272">
        <f>3/4</f>
        <v>0.75</v>
      </c>
      <c r="K26" s="272">
        <f>3/4</f>
        <v>0.75</v>
      </c>
      <c r="L26" s="63">
        <v>44562</v>
      </c>
      <c r="M26" s="63">
        <v>44926</v>
      </c>
      <c r="N26" s="172" t="s">
        <v>396</v>
      </c>
      <c r="O26" s="22"/>
    </row>
    <row r="27" spans="1:15" ht="26.25" customHeight="1" x14ac:dyDescent="0.2">
      <c r="H27" s="17">
        <f>AVERAGE(H13:H26)</f>
        <v>0.71572839584572778</v>
      </c>
      <c r="I27" s="7"/>
      <c r="J27" s="18">
        <f>AVERAGE(J12:J26)</f>
        <v>0.84350649350649354</v>
      </c>
      <c r="K27" s="432">
        <f>AVERAGE(K12:K26)</f>
        <v>0.88181972789115648</v>
      </c>
      <c r="N27" s="536" t="s">
        <v>590</v>
      </c>
      <c r="O27" s="536"/>
    </row>
    <row r="28" spans="1:15" x14ac:dyDescent="0.2">
      <c r="K28" s="432"/>
    </row>
  </sheetData>
  <mergeCells count="30">
    <mergeCell ref="N27:O27"/>
    <mergeCell ref="M10:M11"/>
    <mergeCell ref="A1:A21"/>
    <mergeCell ref="B9:G9"/>
    <mergeCell ref="B10:B11"/>
    <mergeCell ref="D10:D11"/>
    <mergeCell ref="C10:C11"/>
    <mergeCell ref="E10:E11"/>
    <mergeCell ref="F10:F11"/>
    <mergeCell ref="G10:G11"/>
    <mergeCell ref="B6:O6"/>
    <mergeCell ref="B7:O7"/>
    <mergeCell ref="B5:O5"/>
    <mergeCell ref="B1:C4"/>
    <mergeCell ref="E13:E15"/>
    <mergeCell ref="N3:O3"/>
    <mergeCell ref="N4:O4"/>
    <mergeCell ref="D1:M4"/>
    <mergeCell ref="B12:B26"/>
    <mergeCell ref="N10:N11"/>
    <mergeCell ref="O10:O11"/>
    <mergeCell ref="B8:O8"/>
    <mergeCell ref="L10:L11"/>
    <mergeCell ref="D12:D20"/>
    <mergeCell ref="D23:D25"/>
    <mergeCell ref="C21:C25"/>
    <mergeCell ref="C12:C20"/>
    <mergeCell ref="H10:K10"/>
    <mergeCell ref="N1:O1"/>
    <mergeCell ref="N2:O2"/>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7"/>
  <sheetViews>
    <sheetView topLeftCell="B14" zoomScale="67" zoomScaleNormal="100" workbookViewId="0">
      <selection activeCell="K24" sqref="K24"/>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11" width="17.83203125" style="4" customWidth="1"/>
    <col min="12" max="12" width="17.5" style="4" customWidth="1"/>
    <col min="13" max="13" width="16" style="4" customWidth="1"/>
    <col min="14" max="14" width="20.1640625" style="4" customWidth="1"/>
    <col min="15" max="15" width="24.83203125" style="4" customWidth="1"/>
    <col min="16"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2" width="11.5" style="4"/>
    <col min="16383" max="16384" width="11.5" style="4" customWidth="1"/>
  </cols>
  <sheetData>
    <row r="1" spans="1:15" s="1" customFormat="1" ht="21.75" customHeight="1" x14ac:dyDescent="0.2">
      <c r="A1" s="536"/>
      <c r="B1" s="545"/>
      <c r="C1" s="546"/>
      <c r="D1" s="528" t="s">
        <v>18</v>
      </c>
      <c r="E1" s="529"/>
      <c r="F1" s="529"/>
      <c r="G1" s="529"/>
      <c r="H1" s="529"/>
      <c r="I1" s="529"/>
      <c r="J1" s="529"/>
      <c r="K1" s="529"/>
      <c r="L1" s="529"/>
      <c r="M1" s="530"/>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28"/>
      <c r="E4" s="529"/>
      <c r="F4" s="529"/>
      <c r="G4" s="529"/>
      <c r="H4" s="529"/>
      <c r="I4" s="529"/>
      <c r="J4" s="529"/>
      <c r="K4" s="529"/>
      <c r="L4" s="529"/>
      <c r="M4" s="530"/>
      <c r="N4" s="625" t="s">
        <v>1</v>
      </c>
      <c r="O4" s="626"/>
    </row>
    <row r="5" spans="1:15" s="1" customFormat="1" ht="28.5" customHeight="1" thickBot="1" x14ac:dyDescent="0.25">
      <c r="A5" s="536"/>
      <c r="B5" s="648"/>
      <c r="C5" s="648"/>
      <c r="D5" s="648"/>
      <c r="E5" s="648"/>
      <c r="F5" s="648"/>
      <c r="G5" s="648"/>
      <c r="H5" s="152"/>
      <c r="I5" s="152"/>
      <c r="J5" s="152"/>
      <c r="K5" s="152"/>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1" customFormat="1" ht="28.5" customHeight="1" thickBot="1" x14ac:dyDescent="0.25">
      <c r="A7" s="536"/>
      <c r="B7" s="551" t="s">
        <v>221</v>
      </c>
      <c r="C7" s="552"/>
      <c r="D7" s="552"/>
      <c r="E7" s="552"/>
      <c r="F7" s="552"/>
      <c r="G7" s="552"/>
      <c r="H7" s="552"/>
      <c r="I7" s="552"/>
      <c r="J7" s="552"/>
      <c r="K7" s="552"/>
      <c r="L7" s="552"/>
      <c r="M7" s="552"/>
      <c r="N7" s="552"/>
      <c r="O7" s="553"/>
    </row>
    <row r="8" spans="1:15" s="2" customFormat="1" ht="28.5" customHeight="1" thickBot="1" x14ac:dyDescent="0.25">
      <c r="A8" s="536"/>
      <c r="B8" s="551" t="s">
        <v>586</v>
      </c>
      <c r="C8" s="552"/>
      <c r="D8" s="552"/>
      <c r="E8" s="552"/>
      <c r="F8" s="552"/>
      <c r="G8" s="552"/>
      <c r="H8" s="552"/>
      <c r="I8" s="552"/>
      <c r="J8" s="552"/>
      <c r="K8" s="552"/>
      <c r="L8" s="552"/>
      <c r="M8" s="552"/>
      <c r="N8" s="552"/>
      <c r="O8" s="553"/>
    </row>
    <row r="9" spans="1:15" s="1" customFormat="1" ht="28.5" customHeight="1" thickBot="1" x14ac:dyDescent="0.25">
      <c r="A9" s="536"/>
      <c r="B9" s="620"/>
      <c r="C9" s="620"/>
      <c r="D9" s="620"/>
      <c r="E9" s="620"/>
      <c r="F9" s="620"/>
      <c r="G9" s="620"/>
      <c r="H9" s="152"/>
      <c r="I9" s="152"/>
      <c r="J9" s="152"/>
      <c r="K9" s="152"/>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541" t="s">
        <v>7</v>
      </c>
      <c r="M10" s="543" t="s">
        <v>8</v>
      </c>
      <c r="N10" s="554" t="s">
        <v>6</v>
      </c>
      <c r="O10" s="541" t="s">
        <v>591</v>
      </c>
    </row>
    <row r="11" spans="1:15" s="3" customFormat="1" ht="28.5" customHeight="1" thickBot="1" x14ac:dyDescent="0.25">
      <c r="A11" s="536"/>
      <c r="B11" s="593"/>
      <c r="C11" s="592"/>
      <c r="D11" s="592"/>
      <c r="E11" s="592"/>
      <c r="F11" s="592"/>
      <c r="G11" s="592"/>
      <c r="H11" s="246" t="s">
        <v>695</v>
      </c>
      <c r="I11" s="246" t="s">
        <v>696</v>
      </c>
      <c r="J11" s="246" t="s">
        <v>697</v>
      </c>
      <c r="K11" s="246" t="s">
        <v>698</v>
      </c>
      <c r="L11" s="594"/>
      <c r="M11" s="591"/>
      <c r="N11" s="615"/>
      <c r="O11" s="594"/>
    </row>
    <row r="12" spans="1:15" s="7" customFormat="1" ht="51.75" customHeight="1" x14ac:dyDescent="0.2">
      <c r="B12" s="515" t="s">
        <v>303</v>
      </c>
      <c r="C12" s="657" t="s">
        <v>322</v>
      </c>
      <c r="D12" s="658" t="s">
        <v>320</v>
      </c>
      <c r="E12" s="655" t="s">
        <v>210</v>
      </c>
      <c r="F12" s="110" t="s">
        <v>390</v>
      </c>
      <c r="G12" s="316">
        <v>3</v>
      </c>
      <c r="H12" s="265">
        <v>0.33</v>
      </c>
      <c r="I12" s="265">
        <v>0.67</v>
      </c>
      <c r="J12" s="321">
        <v>0</v>
      </c>
      <c r="K12" s="274">
        <v>1</v>
      </c>
      <c r="L12" s="62">
        <v>44562</v>
      </c>
      <c r="M12" s="62">
        <v>44926</v>
      </c>
      <c r="N12" s="62" t="s">
        <v>555</v>
      </c>
      <c r="O12" s="355"/>
    </row>
    <row r="13" spans="1:15" s="7" customFormat="1" ht="54.75" customHeight="1" x14ac:dyDescent="0.2">
      <c r="B13" s="516"/>
      <c r="C13" s="647"/>
      <c r="D13" s="659"/>
      <c r="E13" s="656"/>
      <c r="F13" s="49" t="s">
        <v>391</v>
      </c>
      <c r="G13" s="317">
        <v>4</v>
      </c>
      <c r="H13" s="265">
        <v>0.25</v>
      </c>
      <c r="I13" s="265">
        <v>0.5</v>
      </c>
      <c r="J13" s="322">
        <v>0.75</v>
      </c>
      <c r="K13" s="143">
        <v>1</v>
      </c>
      <c r="L13" s="45">
        <v>44562</v>
      </c>
      <c r="M13" s="45">
        <v>44926</v>
      </c>
      <c r="N13" s="45" t="s">
        <v>555</v>
      </c>
      <c r="O13" s="165" t="s">
        <v>693</v>
      </c>
    </row>
    <row r="14" spans="1:15" ht="82.5" customHeight="1" x14ac:dyDescent="0.2">
      <c r="B14" s="516"/>
      <c r="C14" s="647"/>
      <c r="D14" s="659"/>
      <c r="E14" s="235" t="s">
        <v>324</v>
      </c>
      <c r="F14" s="9" t="s">
        <v>548</v>
      </c>
      <c r="G14" s="317">
        <v>12</v>
      </c>
      <c r="H14" s="265">
        <v>0.25</v>
      </c>
      <c r="I14" s="265">
        <v>0.5</v>
      </c>
      <c r="J14" s="322">
        <v>0.75</v>
      </c>
      <c r="K14" s="143">
        <v>1</v>
      </c>
      <c r="L14" s="45">
        <v>44562</v>
      </c>
      <c r="M14" s="45">
        <v>44926</v>
      </c>
      <c r="N14" s="45" t="s">
        <v>555</v>
      </c>
      <c r="O14" s="356" t="s">
        <v>772</v>
      </c>
    </row>
    <row r="15" spans="1:15" ht="81" customHeight="1" x14ac:dyDescent="0.2">
      <c r="B15" s="516"/>
      <c r="C15" s="647"/>
      <c r="D15" s="659"/>
      <c r="E15" s="235" t="s">
        <v>410</v>
      </c>
      <c r="F15" s="9" t="s">
        <v>325</v>
      </c>
      <c r="G15" s="317">
        <v>12</v>
      </c>
      <c r="H15" s="265">
        <v>0.25</v>
      </c>
      <c r="I15" s="265">
        <v>0.5</v>
      </c>
      <c r="J15" s="322">
        <v>0.75</v>
      </c>
      <c r="K15" s="143">
        <v>1</v>
      </c>
      <c r="L15" s="45">
        <v>44562</v>
      </c>
      <c r="M15" s="45">
        <v>44926</v>
      </c>
      <c r="N15" s="45" t="s">
        <v>555</v>
      </c>
      <c r="O15" s="165"/>
    </row>
    <row r="16" spans="1:15" ht="81" customHeight="1" x14ac:dyDescent="0.2">
      <c r="B16" s="516"/>
      <c r="C16" s="647"/>
      <c r="D16" s="659"/>
      <c r="E16" s="656" t="s">
        <v>411</v>
      </c>
      <c r="F16" s="9" t="s">
        <v>395</v>
      </c>
      <c r="G16" s="317">
        <v>4</v>
      </c>
      <c r="H16" s="265">
        <v>0.25</v>
      </c>
      <c r="I16" s="265">
        <v>0.5</v>
      </c>
      <c r="J16" s="322">
        <v>0.75</v>
      </c>
      <c r="K16" s="143">
        <v>1</v>
      </c>
      <c r="L16" s="45">
        <v>44562</v>
      </c>
      <c r="M16" s="45">
        <v>44926</v>
      </c>
      <c r="N16" s="45" t="s">
        <v>555</v>
      </c>
      <c r="O16" s="660" t="s">
        <v>773</v>
      </c>
    </row>
    <row r="17" spans="2:15" ht="81" customHeight="1" x14ac:dyDescent="0.2">
      <c r="B17" s="516"/>
      <c r="C17" s="647"/>
      <c r="D17" s="659"/>
      <c r="E17" s="656"/>
      <c r="F17" s="132" t="s">
        <v>392</v>
      </c>
      <c r="G17" s="317">
        <v>4</v>
      </c>
      <c r="H17" s="265">
        <v>0.25</v>
      </c>
      <c r="I17" s="265">
        <v>0.5</v>
      </c>
      <c r="J17" s="322">
        <v>0.75</v>
      </c>
      <c r="K17" s="143">
        <v>1</v>
      </c>
      <c r="L17" s="45">
        <v>44562</v>
      </c>
      <c r="M17" s="45">
        <v>44926</v>
      </c>
      <c r="N17" s="45" t="s">
        <v>555</v>
      </c>
      <c r="O17" s="661"/>
    </row>
    <row r="18" spans="2:15" ht="81" customHeight="1" x14ac:dyDescent="0.2">
      <c r="B18" s="516"/>
      <c r="C18" s="647"/>
      <c r="D18" s="659"/>
      <c r="E18" s="656"/>
      <c r="F18" s="132" t="s">
        <v>394</v>
      </c>
      <c r="G18" s="317">
        <v>4</v>
      </c>
      <c r="H18" s="265">
        <v>0.25</v>
      </c>
      <c r="I18" s="265">
        <v>0.5</v>
      </c>
      <c r="J18" s="322">
        <v>0.75</v>
      </c>
      <c r="K18" s="143">
        <v>1</v>
      </c>
      <c r="L18" s="45">
        <v>44562</v>
      </c>
      <c r="M18" s="45">
        <v>44926</v>
      </c>
      <c r="N18" s="45" t="s">
        <v>694</v>
      </c>
      <c r="O18" s="661"/>
    </row>
    <row r="19" spans="2:15" ht="81" customHeight="1" x14ac:dyDescent="0.2">
      <c r="B19" s="516"/>
      <c r="C19" s="647"/>
      <c r="D19" s="659"/>
      <c r="E19" s="656"/>
      <c r="F19" s="132" t="s">
        <v>393</v>
      </c>
      <c r="G19" s="317">
        <v>4</v>
      </c>
      <c r="H19" s="265">
        <v>0.25</v>
      </c>
      <c r="I19" s="265">
        <v>0.5</v>
      </c>
      <c r="J19" s="322">
        <v>0.75</v>
      </c>
      <c r="K19" s="143">
        <v>1</v>
      </c>
      <c r="L19" s="45">
        <v>44562</v>
      </c>
      <c r="M19" s="45">
        <v>44926</v>
      </c>
      <c r="N19" s="45" t="s">
        <v>694</v>
      </c>
      <c r="O19" s="662"/>
    </row>
    <row r="20" spans="2:15" ht="81" customHeight="1" x14ac:dyDescent="0.2">
      <c r="B20" s="516"/>
      <c r="C20" s="647"/>
      <c r="D20" s="659"/>
      <c r="E20" s="235" t="s">
        <v>321</v>
      </c>
      <c r="F20" s="9" t="s">
        <v>326</v>
      </c>
      <c r="G20" s="317">
        <v>12</v>
      </c>
      <c r="H20" s="265">
        <v>0.25</v>
      </c>
      <c r="I20" s="265">
        <v>0.5</v>
      </c>
      <c r="J20" s="322">
        <v>0.75</v>
      </c>
      <c r="K20" s="143">
        <v>1</v>
      </c>
      <c r="L20" s="45">
        <v>44562</v>
      </c>
      <c r="M20" s="45">
        <v>44926</v>
      </c>
      <c r="N20" s="45" t="s">
        <v>555</v>
      </c>
      <c r="O20" s="165"/>
    </row>
    <row r="21" spans="2:15" ht="81" customHeight="1" x14ac:dyDescent="0.2">
      <c r="B21" s="516"/>
      <c r="C21" s="647"/>
      <c r="D21" s="659"/>
      <c r="E21" s="69" t="s">
        <v>666</v>
      </c>
      <c r="F21" s="69" t="s">
        <v>667</v>
      </c>
      <c r="G21" s="318">
        <v>2</v>
      </c>
      <c r="H21" s="265">
        <v>0.5</v>
      </c>
      <c r="I21" s="265">
        <v>0.5</v>
      </c>
      <c r="J21" s="322">
        <v>0.75</v>
      </c>
      <c r="K21" s="144">
        <v>1</v>
      </c>
      <c r="L21" s="45">
        <v>44562</v>
      </c>
      <c r="M21" s="45">
        <v>44926</v>
      </c>
      <c r="N21" s="213" t="s">
        <v>100</v>
      </c>
      <c r="O21" s="356" t="s">
        <v>774</v>
      </c>
    </row>
    <row r="22" spans="2:15" ht="88" customHeight="1" x14ac:dyDescent="0.2">
      <c r="B22" s="516"/>
      <c r="C22" s="647"/>
      <c r="D22" s="659"/>
      <c r="E22" s="235" t="s">
        <v>413</v>
      </c>
      <c r="F22" s="392" t="s">
        <v>331</v>
      </c>
      <c r="G22" s="319">
        <v>0.85</v>
      </c>
      <c r="H22" s="265">
        <v>0.57999999999999996</v>
      </c>
      <c r="I22" s="265">
        <v>0.75</v>
      </c>
      <c r="J22" s="322">
        <v>0.75</v>
      </c>
      <c r="K22" s="40">
        <v>0.75</v>
      </c>
      <c r="L22" s="45">
        <v>44562</v>
      </c>
      <c r="M22" s="45">
        <v>44926</v>
      </c>
      <c r="N22" s="45" t="s">
        <v>555</v>
      </c>
      <c r="O22" s="356" t="s">
        <v>775</v>
      </c>
    </row>
    <row r="23" spans="2:15" ht="137.25" customHeight="1" x14ac:dyDescent="0.2">
      <c r="B23" s="516"/>
      <c r="C23" s="44" t="s">
        <v>61</v>
      </c>
      <c r="D23" s="236" t="s">
        <v>323</v>
      </c>
      <c r="E23" s="69" t="s">
        <v>412</v>
      </c>
      <c r="F23" s="69" t="s">
        <v>319</v>
      </c>
      <c r="G23" s="320">
        <v>1</v>
      </c>
      <c r="H23" s="265">
        <v>0.25</v>
      </c>
      <c r="I23" s="265">
        <v>0.5</v>
      </c>
      <c r="J23" s="322">
        <v>0</v>
      </c>
      <c r="K23" s="54">
        <v>0</v>
      </c>
      <c r="L23" s="45">
        <v>44562</v>
      </c>
      <c r="M23" s="45">
        <v>44926</v>
      </c>
      <c r="N23" s="45" t="s">
        <v>555</v>
      </c>
      <c r="O23" s="357" t="s">
        <v>776</v>
      </c>
    </row>
    <row r="24" spans="2:15" ht="116.25" customHeight="1" x14ac:dyDescent="0.2">
      <c r="B24" s="516"/>
      <c r="C24" s="236" t="s">
        <v>60</v>
      </c>
      <c r="D24" s="81" t="s">
        <v>36</v>
      </c>
      <c r="E24" s="69" t="s">
        <v>668</v>
      </c>
      <c r="F24" s="69" t="s">
        <v>669</v>
      </c>
      <c r="G24" s="318">
        <v>1</v>
      </c>
      <c r="H24" s="265">
        <v>0.5</v>
      </c>
      <c r="I24" s="265">
        <v>0.5</v>
      </c>
      <c r="J24" s="322">
        <v>1</v>
      </c>
      <c r="K24" s="144">
        <v>1</v>
      </c>
      <c r="L24" s="45">
        <v>44562</v>
      </c>
      <c r="M24" s="45">
        <v>44926</v>
      </c>
      <c r="N24" s="45" t="s">
        <v>555</v>
      </c>
      <c r="O24" s="70"/>
    </row>
    <row r="25" spans="2:15" ht="78" customHeight="1" x14ac:dyDescent="0.2">
      <c r="B25" s="516"/>
      <c r="C25" s="653" t="s">
        <v>232</v>
      </c>
      <c r="D25" s="649" t="s">
        <v>227</v>
      </c>
      <c r="E25" s="651" t="s">
        <v>670</v>
      </c>
      <c r="F25" s="69" t="s">
        <v>731</v>
      </c>
      <c r="G25" s="318">
        <v>3</v>
      </c>
      <c r="H25" s="144">
        <f t="shared" ref="H25:J26" si="0">1/3</f>
        <v>0.33333333333333331</v>
      </c>
      <c r="I25" s="144">
        <f t="shared" si="0"/>
        <v>0.33333333333333331</v>
      </c>
      <c r="J25" s="144">
        <f t="shared" si="0"/>
        <v>0.33333333333333331</v>
      </c>
      <c r="K25" s="144">
        <f>2/3</f>
        <v>0.66666666666666663</v>
      </c>
      <c r="L25" s="45">
        <v>44562</v>
      </c>
      <c r="M25" s="45">
        <v>44926</v>
      </c>
      <c r="N25" s="45" t="s">
        <v>555</v>
      </c>
      <c r="O25" s="393" t="s">
        <v>732</v>
      </c>
    </row>
    <row r="26" spans="2:15" ht="72" customHeight="1" thickBot="1" x14ac:dyDescent="0.25">
      <c r="B26" s="517"/>
      <c r="C26" s="654"/>
      <c r="D26" s="650"/>
      <c r="E26" s="652"/>
      <c r="F26" s="73" t="s">
        <v>692</v>
      </c>
      <c r="G26" s="323">
        <v>3</v>
      </c>
      <c r="H26" s="144">
        <f t="shared" si="0"/>
        <v>0.33333333333333331</v>
      </c>
      <c r="I26" s="144">
        <f t="shared" si="0"/>
        <v>0.33333333333333331</v>
      </c>
      <c r="J26" s="144">
        <f t="shared" si="0"/>
        <v>0.33333333333333331</v>
      </c>
      <c r="K26" s="144">
        <f>2/3</f>
        <v>0.66666666666666663</v>
      </c>
      <c r="L26" s="63">
        <v>44562</v>
      </c>
      <c r="M26" s="63">
        <v>44926</v>
      </c>
      <c r="N26" s="63" t="s">
        <v>555</v>
      </c>
      <c r="O26" s="74"/>
    </row>
    <row r="27" spans="2:15" x14ac:dyDescent="0.2">
      <c r="H27" s="294">
        <v>0.31</v>
      </c>
      <c r="I27" s="294">
        <v>0.49</v>
      </c>
      <c r="J27" s="267">
        <f>AVERAGE(J12:J26)</f>
        <v>0.61111111111111116</v>
      </c>
      <c r="K27" s="267">
        <f>AVERAGE(K12:K26)</f>
        <v>0.87222222222222212</v>
      </c>
    </row>
  </sheetData>
  <mergeCells count="32">
    <mergeCell ref="N2:O2"/>
    <mergeCell ref="N3:O3"/>
    <mergeCell ref="N4:O4"/>
    <mergeCell ref="D1:M4"/>
    <mergeCell ref="B12:B26"/>
    <mergeCell ref="D25:D26"/>
    <mergeCell ref="E25:E26"/>
    <mergeCell ref="C25:C26"/>
    <mergeCell ref="N10:N11"/>
    <mergeCell ref="L10:L11"/>
    <mergeCell ref="E12:E13"/>
    <mergeCell ref="C12:C22"/>
    <mergeCell ref="D12:D22"/>
    <mergeCell ref="E16:E19"/>
    <mergeCell ref="H10:K10"/>
    <mergeCell ref="O16:O19"/>
    <mergeCell ref="A1:A11"/>
    <mergeCell ref="E10:E11"/>
    <mergeCell ref="F10:F11"/>
    <mergeCell ref="G10:G11"/>
    <mergeCell ref="B5:G5"/>
    <mergeCell ref="B1:C4"/>
    <mergeCell ref="B9:G9"/>
    <mergeCell ref="B10:B11"/>
    <mergeCell ref="D10:D11"/>
    <mergeCell ref="C10:C11"/>
    <mergeCell ref="B8:O8"/>
    <mergeCell ref="B6:O6"/>
    <mergeCell ref="B7:O7"/>
    <mergeCell ref="O10:O11"/>
    <mergeCell ref="M10:M11"/>
    <mergeCell ref="N1:O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topLeftCell="D12" zoomScale="75" zoomScaleNormal="73" workbookViewId="0">
      <selection activeCell="L24" sqref="L24"/>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11" width="20.1640625" style="4" customWidth="1"/>
    <col min="12" max="12" width="18.1640625" style="4" customWidth="1"/>
    <col min="13" max="13" width="20.6640625" style="4" customWidth="1"/>
    <col min="14" max="14" width="18.83203125" style="4" customWidth="1"/>
    <col min="15" max="15" width="23.33203125" style="4" customWidth="1"/>
    <col min="16" max="241" width="10.8320312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0.8320312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0.8320312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0.8320312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0.8320312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0.8320312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0.8320312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0.8320312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0.8320312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0.8320312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0.8320312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0.8320312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0.8320312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0.8320312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0.8320312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0.8320312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0.8320312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0.8320312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0.8320312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0.8320312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0.8320312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0.8320312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0.8320312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0.8320312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0.8320312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0.8320312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0.8320312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0.8320312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0.8320312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0.8320312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0.8320312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0.8320312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0.8320312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0.8320312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0.8320312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0.8320312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0.8320312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0.8320312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0.8320312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0.8320312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0.8320312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0.8320312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0.8320312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0.8320312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0.8320312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0.8320312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0.8320312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0.8320312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0.8320312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0.8320312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0.8320312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0.8320312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0.8320312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0.8320312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0.8320312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0.8320312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0.8320312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0.8320312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0.8320312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0.8320312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0.8320312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0.8320312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0.8320312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9" width="10.83203125" style="4"/>
    <col min="16380" max="16384" width="11.5" style="4" customWidth="1"/>
  </cols>
  <sheetData>
    <row r="1" spans="1:15" s="1" customFormat="1" ht="21.75" customHeight="1" x14ac:dyDescent="0.2">
      <c r="A1" s="536"/>
      <c r="B1" s="545"/>
      <c r="C1" s="546"/>
      <c r="D1" s="525" t="s">
        <v>16</v>
      </c>
      <c r="E1" s="526"/>
      <c r="F1" s="526"/>
      <c r="G1" s="526"/>
      <c r="H1" s="526"/>
      <c r="I1" s="526"/>
      <c r="J1" s="526"/>
      <c r="K1" s="526"/>
      <c r="L1" s="526"/>
      <c r="M1" s="527"/>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31"/>
      <c r="E4" s="532"/>
      <c r="F4" s="532"/>
      <c r="G4" s="532"/>
      <c r="H4" s="532"/>
      <c r="I4" s="532"/>
      <c r="J4" s="532"/>
      <c r="K4" s="532"/>
      <c r="L4" s="532"/>
      <c r="M4" s="533"/>
      <c r="N4" s="625" t="s">
        <v>1</v>
      </c>
      <c r="O4" s="626"/>
    </row>
    <row r="5" spans="1:15" s="1" customFormat="1" ht="18.75" customHeight="1" thickBot="1" x14ac:dyDescent="0.25">
      <c r="A5" s="536"/>
      <c r="B5" s="534"/>
      <c r="C5" s="534"/>
      <c r="D5" s="534"/>
      <c r="E5" s="534"/>
      <c r="F5" s="534"/>
      <c r="G5" s="534"/>
      <c r="H5" s="534"/>
      <c r="I5" s="534"/>
      <c r="J5" s="534"/>
      <c r="K5" s="534"/>
      <c r="L5" s="534"/>
      <c r="M5" s="534"/>
      <c r="N5" s="534"/>
      <c r="O5" s="534"/>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1" customFormat="1" ht="28.5" customHeight="1" thickBot="1" x14ac:dyDescent="0.25">
      <c r="A7" s="536"/>
      <c r="B7" s="629" t="s">
        <v>221</v>
      </c>
      <c r="C7" s="630"/>
      <c r="D7" s="630"/>
      <c r="E7" s="630"/>
      <c r="F7" s="630"/>
      <c r="G7" s="630"/>
      <c r="H7" s="630"/>
      <c r="I7" s="630"/>
      <c r="J7" s="630"/>
      <c r="K7" s="630"/>
      <c r="L7" s="630"/>
      <c r="M7" s="630"/>
      <c r="N7" s="630"/>
      <c r="O7" s="666"/>
    </row>
    <row r="8" spans="1:15" s="2" customFormat="1" ht="28.5" customHeight="1" thickBot="1" x14ac:dyDescent="0.25">
      <c r="A8" s="536"/>
      <c r="B8" s="667" t="s">
        <v>586</v>
      </c>
      <c r="C8" s="668"/>
      <c r="D8" s="668"/>
      <c r="E8" s="668"/>
      <c r="F8" s="668"/>
      <c r="G8" s="668"/>
      <c r="H8" s="668"/>
      <c r="I8" s="668"/>
      <c r="J8" s="668"/>
      <c r="K8" s="668"/>
      <c r="L8" s="668"/>
      <c r="M8" s="668"/>
      <c r="N8" s="668"/>
      <c r="O8" s="669"/>
    </row>
    <row r="9" spans="1:15" s="1" customFormat="1" ht="28.5" customHeight="1" thickBot="1" x14ac:dyDescent="0.25">
      <c r="A9" s="536"/>
      <c r="B9" s="620"/>
      <c r="C9" s="620"/>
      <c r="D9" s="620"/>
      <c r="E9" s="620"/>
      <c r="F9" s="620"/>
      <c r="G9" s="620"/>
      <c r="H9" s="152"/>
      <c r="I9" s="152"/>
      <c r="J9" s="152"/>
      <c r="K9" s="152"/>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543" t="s">
        <v>549</v>
      </c>
      <c r="M10" s="543" t="s">
        <v>8</v>
      </c>
      <c r="N10" s="554" t="s">
        <v>6</v>
      </c>
      <c r="O10" s="554" t="s">
        <v>528</v>
      </c>
    </row>
    <row r="11" spans="1:15" s="3" customFormat="1" ht="28.5" customHeight="1" thickBot="1" x14ac:dyDescent="0.25">
      <c r="A11" s="536"/>
      <c r="B11" s="593"/>
      <c r="C11" s="592"/>
      <c r="D11" s="592"/>
      <c r="E11" s="592"/>
      <c r="F11" s="592"/>
      <c r="G11" s="592"/>
      <c r="H11" s="246" t="s">
        <v>695</v>
      </c>
      <c r="I11" s="246" t="s">
        <v>696</v>
      </c>
      <c r="J11" s="246" t="s">
        <v>697</v>
      </c>
      <c r="K11" s="246" t="s">
        <v>698</v>
      </c>
      <c r="L11" s="591"/>
      <c r="M11" s="591"/>
      <c r="N11" s="615"/>
      <c r="O11" s="615"/>
    </row>
    <row r="12" spans="1:15" ht="57" customHeight="1" x14ac:dyDescent="0.2">
      <c r="B12" s="663" t="s">
        <v>303</v>
      </c>
      <c r="C12" s="640" t="s">
        <v>225</v>
      </c>
      <c r="D12" s="556" t="s">
        <v>297</v>
      </c>
      <c r="E12" s="299" t="s">
        <v>65</v>
      </c>
      <c r="F12" s="115" t="s">
        <v>198</v>
      </c>
      <c r="G12" s="274">
        <v>1</v>
      </c>
      <c r="H12" s="274">
        <f>23/24</f>
        <v>0.95833333333333337</v>
      </c>
      <c r="I12" s="274">
        <f>33/33</f>
        <v>1</v>
      </c>
      <c r="J12" s="274">
        <f>20/21</f>
        <v>0.95238095238095233</v>
      </c>
      <c r="K12" s="274">
        <f>17/17</f>
        <v>1</v>
      </c>
      <c r="L12" s="62">
        <v>44562</v>
      </c>
      <c r="M12" s="62">
        <v>44926</v>
      </c>
      <c r="N12" s="167" t="s">
        <v>66</v>
      </c>
      <c r="O12" s="147"/>
    </row>
    <row r="13" spans="1:15" ht="57" customHeight="1" x14ac:dyDescent="0.2">
      <c r="B13" s="664"/>
      <c r="C13" s="487"/>
      <c r="D13" s="557"/>
      <c r="E13" s="146" t="s">
        <v>684</v>
      </c>
      <c r="F13" s="67" t="s">
        <v>685</v>
      </c>
      <c r="G13" s="143">
        <v>1</v>
      </c>
      <c r="H13" s="53" t="s">
        <v>700</v>
      </c>
      <c r="I13" s="53" t="s">
        <v>700</v>
      </c>
      <c r="J13" s="53" t="s">
        <v>700</v>
      </c>
      <c r="K13" s="53" t="s">
        <v>700</v>
      </c>
      <c r="L13" s="45">
        <v>44562</v>
      </c>
      <c r="M13" s="45">
        <v>44926</v>
      </c>
      <c r="N13" s="9" t="s">
        <v>66</v>
      </c>
      <c r="O13" s="133" t="s">
        <v>767</v>
      </c>
    </row>
    <row r="14" spans="1:15" ht="58" customHeight="1" x14ac:dyDescent="0.2">
      <c r="B14" s="664"/>
      <c r="C14" s="487"/>
      <c r="D14" s="557"/>
      <c r="E14" s="146" t="s">
        <v>497</v>
      </c>
      <c r="F14" s="67" t="s">
        <v>388</v>
      </c>
      <c r="G14" s="53">
        <v>4</v>
      </c>
      <c r="H14" s="143">
        <f>1/4</f>
        <v>0.25</v>
      </c>
      <c r="I14" s="143">
        <f>2/4</f>
        <v>0.5</v>
      </c>
      <c r="J14" s="143">
        <f>3/4</f>
        <v>0.75</v>
      </c>
      <c r="K14" s="143">
        <f>4/4</f>
        <v>1</v>
      </c>
      <c r="L14" s="45">
        <v>44562</v>
      </c>
      <c r="M14" s="45">
        <v>44926</v>
      </c>
      <c r="N14" s="9" t="s">
        <v>66</v>
      </c>
      <c r="O14" s="351" t="s">
        <v>768</v>
      </c>
    </row>
    <row r="15" spans="1:15" ht="52" customHeight="1" x14ac:dyDescent="0.2">
      <c r="B15" s="664"/>
      <c r="C15" s="487"/>
      <c r="D15" s="487" t="s">
        <v>298</v>
      </c>
      <c r="E15" s="146" t="s">
        <v>714</v>
      </c>
      <c r="F15" s="67" t="s">
        <v>409</v>
      </c>
      <c r="G15" s="53">
        <v>2</v>
      </c>
      <c r="H15" s="53" t="s">
        <v>700</v>
      </c>
      <c r="I15" s="265">
        <v>0.5</v>
      </c>
      <c r="J15" s="53" t="s">
        <v>712</v>
      </c>
      <c r="K15" s="143">
        <f>1/2</f>
        <v>0.5</v>
      </c>
      <c r="L15" s="45">
        <v>44562</v>
      </c>
      <c r="M15" s="45">
        <v>44926</v>
      </c>
      <c r="N15" s="9" t="s">
        <v>66</v>
      </c>
      <c r="O15" s="133"/>
    </row>
    <row r="16" spans="1:15" ht="58" customHeight="1" x14ac:dyDescent="0.2">
      <c r="B16" s="664"/>
      <c r="C16" s="487"/>
      <c r="D16" s="487"/>
      <c r="E16" s="146" t="s">
        <v>441</v>
      </c>
      <c r="F16" s="146" t="s">
        <v>389</v>
      </c>
      <c r="G16" s="53">
        <v>3</v>
      </c>
      <c r="H16" s="53" t="s">
        <v>700</v>
      </c>
      <c r="I16" s="143">
        <f>1/3</f>
        <v>0.33333333333333331</v>
      </c>
      <c r="J16" s="143">
        <f>2/3</f>
        <v>0.66666666666666663</v>
      </c>
      <c r="K16" s="143">
        <f>3/3</f>
        <v>1</v>
      </c>
      <c r="L16" s="45">
        <v>44562</v>
      </c>
      <c r="M16" s="45">
        <v>44926</v>
      </c>
      <c r="N16" s="9" t="s">
        <v>588</v>
      </c>
      <c r="O16" s="133" t="s">
        <v>715</v>
      </c>
    </row>
    <row r="17" spans="2:15" ht="58" customHeight="1" x14ac:dyDescent="0.2">
      <c r="B17" s="664"/>
      <c r="C17" s="487"/>
      <c r="D17" s="487"/>
      <c r="E17" s="146" t="s">
        <v>498</v>
      </c>
      <c r="F17" s="67" t="s">
        <v>199</v>
      </c>
      <c r="G17" s="53">
        <v>2</v>
      </c>
      <c r="H17" s="143">
        <f>1/2</f>
        <v>0.5</v>
      </c>
      <c r="I17" s="265">
        <v>0.5</v>
      </c>
      <c r="J17" s="265">
        <f>2/2</f>
        <v>1</v>
      </c>
      <c r="K17" s="143">
        <v>1</v>
      </c>
      <c r="L17" s="45">
        <v>44562</v>
      </c>
      <c r="M17" s="45">
        <v>44926</v>
      </c>
      <c r="N17" s="9" t="s">
        <v>588</v>
      </c>
      <c r="O17" s="133"/>
    </row>
    <row r="18" spans="2:15" ht="62.25" customHeight="1" x14ac:dyDescent="0.2">
      <c r="B18" s="664"/>
      <c r="C18" s="487"/>
      <c r="D18" s="487" t="s">
        <v>688</v>
      </c>
      <c r="E18" s="146" t="s">
        <v>687</v>
      </c>
      <c r="F18" s="146" t="s">
        <v>690</v>
      </c>
      <c r="G18" s="222">
        <v>1</v>
      </c>
      <c r="H18" s="143">
        <f>1/1</f>
        <v>1</v>
      </c>
      <c r="I18" s="265">
        <v>1</v>
      </c>
      <c r="J18" s="144">
        <v>1</v>
      </c>
      <c r="K18" s="144">
        <v>1</v>
      </c>
      <c r="L18" s="45">
        <v>44562</v>
      </c>
      <c r="M18" s="45">
        <v>44926</v>
      </c>
      <c r="N18" s="9" t="s">
        <v>588</v>
      </c>
      <c r="O18" s="133"/>
    </row>
    <row r="19" spans="2:15" ht="62.25" customHeight="1" x14ac:dyDescent="0.2">
      <c r="B19" s="664"/>
      <c r="C19" s="487"/>
      <c r="D19" s="487"/>
      <c r="E19" s="67" t="s">
        <v>689</v>
      </c>
      <c r="F19" s="146" t="s">
        <v>691</v>
      </c>
      <c r="G19" s="222">
        <v>1</v>
      </c>
      <c r="H19" s="143">
        <f>1/1</f>
        <v>1</v>
      </c>
      <c r="I19" s="265">
        <v>1</v>
      </c>
      <c r="J19" s="143">
        <f>1/1</f>
        <v>1</v>
      </c>
      <c r="K19" s="353">
        <v>1</v>
      </c>
      <c r="L19" s="45">
        <v>44562</v>
      </c>
      <c r="M19" s="45">
        <v>44926</v>
      </c>
      <c r="N19" s="9" t="s">
        <v>588</v>
      </c>
      <c r="O19" s="133"/>
    </row>
    <row r="20" spans="2:15" ht="97" customHeight="1" x14ac:dyDescent="0.2">
      <c r="B20" s="664"/>
      <c r="C20" s="487"/>
      <c r="D20" s="487"/>
      <c r="E20" s="146" t="s">
        <v>716</v>
      </c>
      <c r="F20" s="146" t="s">
        <v>717</v>
      </c>
      <c r="G20" s="247">
        <v>2</v>
      </c>
      <c r="H20" s="145">
        <f>1/2</f>
        <v>0.5</v>
      </c>
      <c r="I20" s="294">
        <v>0.5</v>
      </c>
      <c r="J20" s="294">
        <f>2/2</f>
        <v>1</v>
      </c>
      <c r="K20" s="267">
        <v>1</v>
      </c>
      <c r="L20" s="45">
        <v>44562</v>
      </c>
      <c r="M20" s="45">
        <v>44926</v>
      </c>
      <c r="N20" s="9" t="s">
        <v>66</v>
      </c>
      <c r="O20" s="133"/>
    </row>
    <row r="21" spans="2:15" ht="107.25" customHeight="1" x14ac:dyDescent="0.2">
      <c r="B21" s="664"/>
      <c r="C21" s="222"/>
      <c r="D21" s="487"/>
      <c r="E21" s="146" t="s">
        <v>718</v>
      </c>
      <c r="F21" s="146" t="s">
        <v>719</v>
      </c>
      <c r="G21" s="247">
        <v>1</v>
      </c>
      <c r="H21" s="53" t="s">
        <v>700</v>
      </c>
      <c r="I21" s="266" t="s">
        <v>700</v>
      </c>
      <c r="J21" s="247" t="s">
        <v>712</v>
      </c>
      <c r="K21" s="267">
        <v>1</v>
      </c>
      <c r="L21" s="45">
        <v>44562</v>
      </c>
      <c r="M21" s="45">
        <v>44926</v>
      </c>
      <c r="N21" s="9" t="s">
        <v>66</v>
      </c>
      <c r="O21" s="133"/>
    </row>
    <row r="22" spans="2:15" ht="42" x14ac:dyDescent="0.2">
      <c r="B22" s="664"/>
      <c r="C22" s="482" t="s">
        <v>225</v>
      </c>
      <c r="D22" s="487" t="s">
        <v>299</v>
      </c>
      <c r="E22" s="146" t="s">
        <v>499</v>
      </c>
      <c r="F22" s="50" t="s">
        <v>349</v>
      </c>
      <c r="G22" s="53">
        <v>1</v>
      </c>
      <c r="H22" s="145">
        <f>1/1</f>
        <v>1</v>
      </c>
      <c r="I22" s="143">
        <f>1/1</f>
        <v>1</v>
      </c>
      <c r="J22" s="143">
        <f>1/1</f>
        <v>1</v>
      </c>
      <c r="K22" s="143">
        <v>1</v>
      </c>
      <c r="L22" s="45">
        <v>44562</v>
      </c>
      <c r="M22" s="45">
        <v>44926</v>
      </c>
      <c r="N22" s="9" t="s">
        <v>251</v>
      </c>
      <c r="O22" s="133"/>
    </row>
    <row r="23" spans="2:15" ht="42" x14ac:dyDescent="0.2">
      <c r="B23" s="664"/>
      <c r="C23" s="482"/>
      <c r="D23" s="487"/>
      <c r="E23" s="146" t="s">
        <v>500</v>
      </c>
      <c r="F23" s="132" t="s">
        <v>552</v>
      </c>
      <c r="G23" s="53">
        <v>2</v>
      </c>
      <c r="H23" s="53" t="s">
        <v>700</v>
      </c>
      <c r="I23" s="143">
        <f>1/2</f>
        <v>0.5</v>
      </c>
      <c r="J23" s="53" t="s">
        <v>712</v>
      </c>
      <c r="K23" s="145">
        <v>0.83</v>
      </c>
      <c r="L23" s="45">
        <v>44562</v>
      </c>
      <c r="M23" s="45">
        <v>44926</v>
      </c>
      <c r="N23" s="9" t="s">
        <v>251</v>
      </c>
      <c r="O23" s="351"/>
    </row>
    <row r="24" spans="2:15" ht="57" thickBot="1" x14ac:dyDescent="0.25">
      <c r="B24" s="665"/>
      <c r="C24" s="639"/>
      <c r="D24" s="646"/>
      <c r="E24" s="185" t="s">
        <v>686</v>
      </c>
      <c r="F24" s="79" t="s">
        <v>720</v>
      </c>
      <c r="G24" s="234">
        <v>3</v>
      </c>
      <c r="H24" s="303" t="s">
        <v>700</v>
      </c>
      <c r="I24" s="272">
        <f>1/3</f>
        <v>0.33333333333333331</v>
      </c>
      <c r="J24" s="272">
        <f>2/3</f>
        <v>0.66666666666666663</v>
      </c>
      <c r="K24" s="352">
        <v>1</v>
      </c>
      <c r="L24" s="63">
        <v>44562</v>
      </c>
      <c r="M24" s="63">
        <v>44926</v>
      </c>
      <c r="N24" s="171" t="s">
        <v>66</v>
      </c>
      <c r="O24" s="74"/>
    </row>
    <row r="25" spans="2:15" ht="16" customHeight="1" x14ac:dyDescent="0.2">
      <c r="H25" s="399">
        <f>AVERAGE(H12:H24)</f>
        <v>0.74404761904761918</v>
      </c>
      <c r="I25" s="399">
        <f>AVERAGE(I12:I24)</f>
        <v>0.65151515151515149</v>
      </c>
      <c r="J25" s="399">
        <f>AVERAGE(J12:J24)</f>
        <v>0.89285714285714279</v>
      </c>
      <c r="K25" s="399">
        <f>AVERAGE(K14:K24)</f>
        <v>0.93909090909090909</v>
      </c>
    </row>
    <row r="28" spans="2:15" ht="13" x14ac:dyDescent="0.2">
      <c r="K28" s="4" t="s">
        <v>788</v>
      </c>
    </row>
  </sheetData>
  <mergeCells count="30">
    <mergeCell ref="D15:D17"/>
    <mergeCell ref="D12:D14"/>
    <mergeCell ref="L10:L11"/>
    <mergeCell ref="M10:M11"/>
    <mergeCell ref="C10:C11"/>
    <mergeCell ref="D10:D11"/>
    <mergeCell ref="E10:E11"/>
    <mergeCell ref="F10:F11"/>
    <mergeCell ref="G10:G11"/>
    <mergeCell ref="B12:B24"/>
    <mergeCell ref="D18:D21"/>
    <mergeCell ref="D1:M4"/>
    <mergeCell ref="C12:C20"/>
    <mergeCell ref="A1:A11"/>
    <mergeCell ref="B1:C4"/>
    <mergeCell ref="B6:O6"/>
    <mergeCell ref="B7:O7"/>
    <mergeCell ref="O10:O11"/>
    <mergeCell ref="B9:G9"/>
    <mergeCell ref="B10:B11"/>
    <mergeCell ref="B8:O8"/>
    <mergeCell ref="H10:K10"/>
    <mergeCell ref="C22:C24"/>
    <mergeCell ref="D22:D24"/>
    <mergeCell ref="N10:N11"/>
    <mergeCell ref="N1:O1"/>
    <mergeCell ref="N2:O2"/>
    <mergeCell ref="N3:O3"/>
    <mergeCell ref="N4:O4"/>
    <mergeCell ref="B5:O5"/>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4"/>
  <sheetViews>
    <sheetView topLeftCell="C16" zoomScale="74" zoomScaleNormal="100" workbookViewId="0">
      <selection activeCell="J16" sqref="J1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12" width="16.5" style="4" customWidth="1"/>
    <col min="13" max="13" width="15.83203125" style="4" customWidth="1"/>
    <col min="14" max="14" width="24.1640625" style="4" customWidth="1"/>
    <col min="15" max="15" width="21.83203125" style="4" customWidth="1"/>
    <col min="16"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4" width="11.5" style="4"/>
  </cols>
  <sheetData>
    <row r="1" spans="1:15" s="1" customFormat="1" ht="21.75" customHeight="1" x14ac:dyDescent="0.2">
      <c r="A1" s="536"/>
      <c r="B1" s="545"/>
      <c r="C1" s="546"/>
      <c r="D1" s="525" t="s">
        <v>17</v>
      </c>
      <c r="E1" s="526"/>
      <c r="F1" s="526"/>
      <c r="G1" s="526"/>
      <c r="H1" s="526"/>
      <c r="I1" s="526"/>
      <c r="J1" s="526"/>
      <c r="K1" s="526"/>
      <c r="L1" s="526"/>
      <c r="M1" s="527"/>
      <c r="N1" s="627" t="s">
        <v>0</v>
      </c>
      <c r="O1" s="628"/>
    </row>
    <row r="2" spans="1:15" s="1" customFormat="1" ht="21.75" customHeight="1" x14ac:dyDescent="0.2">
      <c r="A2" s="536"/>
      <c r="B2" s="547"/>
      <c r="C2" s="548"/>
      <c r="D2" s="528"/>
      <c r="E2" s="529"/>
      <c r="F2" s="529"/>
      <c r="G2" s="529"/>
      <c r="H2" s="529"/>
      <c r="I2" s="529"/>
      <c r="J2" s="529"/>
      <c r="K2" s="529"/>
      <c r="L2" s="529"/>
      <c r="M2" s="530"/>
      <c r="N2" s="623" t="s">
        <v>101</v>
      </c>
      <c r="O2" s="624"/>
    </row>
    <row r="3" spans="1:15" s="1" customFormat="1" ht="21.75" customHeight="1" x14ac:dyDescent="0.2">
      <c r="A3" s="536"/>
      <c r="B3" s="547"/>
      <c r="C3" s="548"/>
      <c r="D3" s="528"/>
      <c r="E3" s="529"/>
      <c r="F3" s="529"/>
      <c r="G3" s="529"/>
      <c r="H3" s="529"/>
      <c r="I3" s="529"/>
      <c r="J3" s="529"/>
      <c r="K3" s="529"/>
      <c r="L3" s="529"/>
      <c r="M3" s="530"/>
      <c r="N3" s="623" t="s">
        <v>102</v>
      </c>
      <c r="O3" s="624"/>
    </row>
    <row r="4" spans="1:15" s="1" customFormat="1" ht="21.75" customHeight="1" thickBot="1" x14ac:dyDescent="0.25">
      <c r="A4" s="536"/>
      <c r="B4" s="549"/>
      <c r="C4" s="550"/>
      <c r="D4" s="531"/>
      <c r="E4" s="532"/>
      <c r="F4" s="532"/>
      <c r="G4" s="532"/>
      <c r="H4" s="532"/>
      <c r="I4" s="532"/>
      <c r="J4" s="532"/>
      <c r="K4" s="532"/>
      <c r="L4" s="532"/>
      <c r="M4" s="533"/>
      <c r="N4" s="625" t="s">
        <v>1</v>
      </c>
      <c r="O4" s="626"/>
    </row>
    <row r="5" spans="1:15" s="1" customFormat="1" ht="15.75" customHeight="1" thickBot="1" x14ac:dyDescent="0.25">
      <c r="A5" s="536"/>
      <c r="B5" s="534"/>
      <c r="C5" s="534"/>
      <c r="D5" s="535"/>
      <c r="E5" s="535"/>
      <c r="F5" s="535"/>
      <c r="G5" s="535"/>
      <c r="H5" s="152"/>
      <c r="I5" s="152"/>
      <c r="J5" s="152"/>
      <c r="K5" s="152"/>
      <c r="L5" s="152"/>
    </row>
    <row r="6" spans="1:15" s="1" customFormat="1" ht="28.5" customHeight="1" thickBot="1" x14ac:dyDescent="0.25">
      <c r="A6" s="536"/>
      <c r="B6" s="551" t="s">
        <v>742</v>
      </c>
      <c r="C6" s="552"/>
      <c r="D6" s="552"/>
      <c r="E6" s="552"/>
      <c r="F6" s="552"/>
      <c r="G6" s="552"/>
      <c r="H6" s="552"/>
      <c r="I6" s="552"/>
      <c r="J6" s="552"/>
      <c r="K6" s="552"/>
      <c r="L6" s="552"/>
      <c r="M6" s="552"/>
      <c r="N6" s="552"/>
      <c r="O6" s="553"/>
    </row>
    <row r="7" spans="1:15" s="2" customFormat="1" ht="28.5" customHeight="1" thickBot="1" x14ac:dyDescent="0.25">
      <c r="A7" s="536"/>
      <c r="B7" s="551" t="s">
        <v>221</v>
      </c>
      <c r="C7" s="552"/>
      <c r="D7" s="552"/>
      <c r="E7" s="552"/>
      <c r="F7" s="552"/>
      <c r="G7" s="552"/>
      <c r="H7" s="552"/>
      <c r="I7" s="552"/>
      <c r="J7" s="552"/>
      <c r="K7" s="552"/>
      <c r="L7" s="552"/>
      <c r="M7" s="552"/>
      <c r="N7" s="552"/>
      <c r="O7" s="553"/>
    </row>
    <row r="8" spans="1:15" s="1" customFormat="1" ht="28.5" customHeight="1" thickBot="1" x14ac:dyDescent="0.25">
      <c r="A8" s="536"/>
      <c r="B8" s="551" t="s">
        <v>586</v>
      </c>
      <c r="C8" s="552"/>
      <c r="D8" s="552"/>
      <c r="E8" s="552"/>
      <c r="F8" s="552"/>
      <c r="G8" s="552"/>
      <c r="H8" s="552"/>
      <c r="I8" s="552"/>
      <c r="J8" s="552"/>
      <c r="K8" s="552"/>
      <c r="L8" s="552"/>
      <c r="M8" s="552"/>
      <c r="N8" s="552"/>
      <c r="O8" s="552"/>
    </row>
    <row r="9" spans="1:15" s="1" customFormat="1" ht="28.5" customHeight="1" thickBot="1" x14ac:dyDescent="0.25">
      <c r="A9" s="536"/>
      <c r="B9" s="620"/>
      <c r="C9" s="620"/>
      <c r="D9" s="620"/>
      <c r="E9" s="620"/>
      <c r="F9" s="620"/>
      <c r="G9" s="620"/>
      <c r="H9" s="152"/>
      <c r="I9" s="152"/>
      <c r="J9" s="152"/>
      <c r="K9" s="152"/>
      <c r="L9" s="152"/>
    </row>
    <row r="10" spans="1:15" s="1" customFormat="1" ht="28.5" customHeight="1" thickBot="1" x14ac:dyDescent="0.25">
      <c r="A10" s="536"/>
      <c r="B10" s="539" t="s">
        <v>204</v>
      </c>
      <c r="C10" s="559" t="s">
        <v>2</v>
      </c>
      <c r="D10" s="559" t="s">
        <v>21</v>
      </c>
      <c r="E10" s="559" t="s">
        <v>3</v>
      </c>
      <c r="F10" s="559" t="s">
        <v>9</v>
      </c>
      <c r="G10" s="559" t="s">
        <v>315</v>
      </c>
      <c r="H10" s="567" t="s">
        <v>699</v>
      </c>
      <c r="I10" s="568"/>
      <c r="J10" s="568"/>
      <c r="K10" s="569"/>
      <c r="L10" s="175" t="s">
        <v>7</v>
      </c>
      <c r="M10" s="174" t="s">
        <v>8</v>
      </c>
      <c r="N10" s="554" t="s">
        <v>6</v>
      </c>
      <c r="O10" s="554" t="s">
        <v>528</v>
      </c>
    </row>
    <row r="11" spans="1:15" s="3" customFormat="1" ht="28.5" customHeight="1" thickBot="1" x14ac:dyDescent="0.25">
      <c r="A11" s="536"/>
      <c r="B11" s="540"/>
      <c r="C11" s="560"/>
      <c r="D11" s="560"/>
      <c r="E11" s="560"/>
      <c r="F11" s="560"/>
      <c r="G11" s="560"/>
      <c r="H11" s="261" t="s">
        <v>695</v>
      </c>
      <c r="I11" s="261" t="s">
        <v>696</v>
      </c>
      <c r="J11" s="261" t="s">
        <v>697</v>
      </c>
      <c r="K11" s="261" t="s">
        <v>698</v>
      </c>
      <c r="L11" s="364"/>
      <c r="M11" s="363"/>
      <c r="N11" s="555"/>
      <c r="O11" s="555"/>
    </row>
    <row r="12" spans="1:15" s="7" customFormat="1" ht="78.75" customHeight="1" x14ac:dyDescent="0.2">
      <c r="A12" s="536"/>
      <c r="B12" s="674" t="s">
        <v>301</v>
      </c>
      <c r="C12" s="658" t="s">
        <v>322</v>
      </c>
      <c r="D12" s="658" t="s">
        <v>219</v>
      </c>
      <c r="E12" s="71" t="s">
        <v>212</v>
      </c>
      <c r="F12" s="71" t="s">
        <v>213</v>
      </c>
      <c r="G12" s="415">
        <v>2</v>
      </c>
      <c r="H12" s="307">
        <f>1/2</f>
        <v>0.5</v>
      </c>
      <c r="I12" s="307">
        <f>1/2</f>
        <v>0.5</v>
      </c>
      <c r="J12" s="307" t="s">
        <v>700</v>
      </c>
      <c r="K12" s="307">
        <f>2/2</f>
        <v>1</v>
      </c>
      <c r="L12" s="62">
        <v>44562</v>
      </c>
      <c r="M12" s="62">
        <v>44926</v>
      </c>
      <c r="N12" s="214" t="s">
        <v>100</v>
      </c>
      <c r="O12" s="72"/>
    </row>
    <row r="13" spans="1:15" s="7" customFormat="1" ht="42" customHeight="1" x14ac:dyDescent="0.2">
      <c r="B13" s="675"/>
      <c r="C13" s="659"/>
      <c r="D13" s="659"/>
      <c r="E13" s="69" t="s">
        <v>214</v>
      </c>
      <c r="F13" s="69" t="s">
        <v>215</v>
      </c>
      <c r="G13" s="266">
        <v>2</v>
      </c>
      <c r="H13" s="265">
        <f>1/2</f>
        <v>0.5</v>
      </c>
      <c r="I13" s="265">
        <f>1/2</f>
        <v>0.5</v>
      </c>
      <c r="J13" s="265" t="s">
        <v>700</v>
      </c>
      <c r="K13" s="265">
        <f>2/2</f>
        <v>1</v>
      </c>
      <c r="L13" s="45">
        <v>44562</v>
      </c>
      <c r="M13" s="45">
        <v>44926</v>
      </c>
      <c r="N13" s="213" t="s">
        <v>100</v>
      </c>
      <c r="O13" s="70"/>
    </row>
    <row r="14" spans="1:15" s="7" customFormat="1" ht="75" customHeight="1" x14ac:dyDescent="0.2">
      <c r="B14" s="675"/>
      <c r="C14" s="659"/>
      <c r="D14" s="659"/>
      <c r="E14" s="656" t="s">
        <v>501</v>
      </c>
      <c r="F14" s="9" t="s">
        <v>399</v>
      </c>
      <c r="G14" s="266">
        <v>4</v>
      </c>
      <c r="H14" s="265">
        <f>1/4</f>
        <v>0.25</v>
      </c>
      <c r="I14" s="265">
        <f>2/4</f>
        <v>0.5</v>
      </c>
      <c r="J14" s="265">
        <f>3/4</f>
        <v>0.75</v>
      </c>
      <c r="K14" s="265">
        <f>4/4</f>
        <v>1</v>
      </c>
      <c r="L14" s="45">
        <v>44562</v>
      </c>
      <c r="M14" s="45">
        <v>44926</v>
      </c>
      <c r="N14" s="213" t="s">
        <v>100</v>
      </c>
      <c r="O14" s="70"/>
    </row>
    <row r="15" spans="1:15" s="7" customFormat="1" ht="82" customHeight="1" x14ac:dyDescent="0.2">
      <c r="B15" s="675"/>
      <c r="C15" s="659"/>
      <c r="D15" s="659"/>
      <c r="E15" s="656"/>
      <c r="F15" s="9" t="s">
        <v>398</v>
      </c>
      <c r="G15" s="266">
        <v>4</v>
      </c>
      <c r="H15" s="265">
        <f>1/4</f>
        <v>0.25</v>
      </c>
      <c r="I15" s="265">
        <f>2/4</f>
        <v>0.5</v>
      </c>
      <c r="J15" s="265">
        <f>3/4</f>
        <v>0.75</v>
      </c>
      <c r="K15" s="265">
        <f>4/4</f>
        <v>1</v>
      </c>
      <c r="L15" s="45">
        <v>44562</v>
      </c>
      <c r="M15" s="45">
        <v>44926</v>
      </c>
      <c r="N15" s="213" t="s">
        <v>100</v>
      </c>
      <c r="O15" s="70"/>
    </row>
    <row r="16" spans="1:15" s="7" customFormat="1" ht="107.25" customHeight="1" x14ac:dyDescent="0.2">
      <c r="B16" s="675"/>
      <c r="C16" s="659"/>
      <c r="D16" s="659"/>
      <c r="E16" s="69" t="s">
        <v>502</v>
      </c>
      <c r="F16" s="69" t="s">
        <v>529</v>
      </c>
      <c r="G16" s="266">
        <v>1</v>
      </c>
      <c r="H16" s="265" t="s">
        <v>700</v>
      </c>
      <c r="I16" s="265">
        <f>1/1</f>
        <v>1</v>
      </c>
      <c r="J16" s="265" t="s">
        <v>700</v>
      </c>
      <c r="K16" s="265" t="s">
        <v>700</v>
      </c>
      <c r="L16" s="45">
        <v>44562</v>
      </c>
      <c r="M16" s="45">
        <v>44926</v>
      </c>
      <c r="N16" s="213" t="s">
        <v>100</v>
      </c>
      <c r="O16" s="70"/>
    </row>
    <row r="17" spans="2:15" s="7" customFormat="1" ht="107.25" customHeight="1" x14ac:dyDescent="0.2">
      <c r="B17" s="675"/>
      <c r="C17" s="659"/>
      <c r="D17" s="659"/>
      <c r="E17" s="656" t="s">
        <v>503</v>
      </c>
      <c r="F17" s="69" t="s">
        <v>400</v>
      </c>
      <c r="G17" s="266">
        <v>4</v>
      </c>
      <c r="H17" s="265">
        <f>1/4</f>
        <v>0.25</v>
      </c>
      <c r="I17" s="265">
        <f>2/4</f>
        <v>0.5</v>
      </c>
      <c r="J17" s="265">
        <f>3/4</f>
        <v>0.75</v>
      </c>
      <c r="K17" s="265">
        <f>4/4</f>
        <v>1</v>
      </c>
      <c r="L17" s="45">
        <v>44562</v>
      </c>
      <c r="M17" s="45">
        <v>44926</v>
      </c>
      <c r="N17" s="213" t="s">
        <v>100</v>
      </c>
      <c r="O17" s="70"/>
    </row>
    <row r="18" spans="2:15" s="7" customFormat="1" ht="107.25" customHeight="1" x14ac:dyDescent="0.2">
      <c r="B18" s="675"/>
      <c r="C18" s="659"/>
      <c r="D18" s="659"/>
      <c r="E18" s="656"/>
      <c r="F18" s="9" t="s">
        <v>401</v>
      </c>
      <c r="G18" s="266">
        <v>2</v>
      </c>
      <c r="H18" s="265" t="s">
        <v>700</v>
      </c>
      <c r="I18" s="265">
        <f>1/2</f>
        <v>0.5</v>
      </c>
      <c r="J18" s="265" t="s">
        <v>700</v>
      </c>
      <c r="K18" s="265">
        <f>2/2</f>
        <v>1</v>
      </c>
      <c r="L18" s="45">
        <v>44562</v>
      </c>
      <c r="M18" s="45">
        <v>44926</v>
      </c>
      <c r="N18" s="213" t="s">
        <v>100</v>
      </c>
      <c r="O18" s="70"/>
    </row>
    <row r="19" spans="2:15" s="7" customFormat="1" ht="72" customHeight="1" x14ac:dyDescent="0.2">
      <c r="B19" s="675"/>
      <c r="C19" s="659"/>
      <c r="D19" s="659"/>
      <c r="E19" s="69" t="s">
        <v>504</v>
      </c>
      <c r="F19" s="69" t="s">
        <v>505</v>
      </c>
      <c r="G19" s="266">
        <v>12</v>
      </c>
      <c r="H19" s="265">
        <f>3/12</f>
        <v>0.25</v>
      </c>
      <c r="I19" s="265">
        <f>6/12</f>
        <v>0.5</v>
      </c>
      <c r="J19" s="265">
        <f>9/12</f>
        <v>0.75</v>
      </c>
      <c r="K19" s="265">
        <f>12/12</f>
        <v>1</v>
      </c>
      <c r="L19" s="45">
        <v>44562</v>
      </c>
      <c r="M19" s="45">
        <v>44926</v>
      </c>
      <c r="N19" s="213" t="s">
        <v>100</v>
      </c>
      <c r="O19" s="70"/>
    </row>
    <row r="20" spans="2:15" ht="86.25" customHeight="1" x14ac:dyDescent="0.2">
      <c r="B20" s="675"/>
      <c r="C20" s="659"/>
      <c r="D20" s="237" t="s">
        <v>665</v>
      </c>
      <c r="E20" s="69" t="s">
        <v>666</v>
      </c>
      <c r="F20" s="69" t="s">
        <v>667</v>
      </c>
      <c r="G20" s="394">
        <v>2</v>
      </c>
      <c r="H20" s="265">
        <f>1/2</f>
        <v>0.5</v>
      </c>
      <c r="I20" s="265">
        <f>1/2</f>
        <v>0.5</v>
      </c>
      <c r="J20" s="265">
        <f>2/2</f>
        <v>1</v>
      </c>
      <c r="K20" s="247" t="s">
        <v>700</v>
      </c>
      <c r="L20" s="45">
        <v>44562</v>
      </c>
      <c r="M20" s="45">
        <v>44926</v>
      </c>
      <c r="N20" s="213" t="s">
        <v>100</v>
      </c>
      <c r="O20" s="70"/>
    </row>
    <row r="21" spans="2:15" ht="79" customHeight="1" x14ac:dyDescent="0.2">
      <c r="B21" s="675"/>
      <c r="C21" s="236" t="s">
        <v>60</v>
      </c>
      <c r="D21" s="81" t="s">
        <v>36</v>
      </c>
      <c r="E21" s="69" t="s">
        <v>668</v>
      </c>
      <c r="F21" s="69" t="s">
        <v>669</v>
      </c>
      <c r="G21" s="394">
        <v>1</v>
      </c>
      <c r="H21" s="265">
        <f>1/1</f>
        <v>1</v>
      </c>
      <c r="I21" s="265">
        <f>1/1</f>
        <v>1</v>
      </c>
      <c r="J21" s="247" t="s">
        <v>700</v>
      </c>
      <c r="K21" s="247" t="s">
        <v>700</v>
      </c>
      <c r="L21" s="45">
        <v>44562</v>
      </c>
      <c r="M21" s="45">
        <v>44926</v>
      </c>
      <c r="N21" s="213" t="s">
        <v>100</v>
      </c>
      <c r="O21" s="70"/>
    </row>
    <row r="22" spans="2:15" ht="53.25" customHeight="1" x14ac:dyDescent="0.2">
      <c r="B22" s="675"/>
      <c r="C22" s="649" t="s">
        <v>232</v>
      </c>
      <c r="D22" s="672" t="s">
        <v>227</v>
      </c>
      <c r="E22" s="672" t="s">
        <v>670</v>
      </c>
      <c r="F22" s="69" t="s">
        <v>672</v>
      </c>
      <c r="G22" s="394">
        <v>3</v>
      </c>
      <c r="H22" s="265" t="s">
        <v>700</v>
      </c>
      <c r="I22" s="265">
        <f>1/3</f>
        <v>0.33333333333333331</v>
      </c>
      <c r="J22" s="265">
        <f>2/3</f>
        <v>0.66666666666666663</v>
      </c>
      <c r="K22" s="265">
        <f>3/3</f>
        <v>1</v>
      </c>
      <c r="L22" s="45">
        <v>44562</v>
      </c>
      <c r="M22" s="45">
        <v>44926</v>
      </c>
      <c r="N22" s="213" t="s">
        <v>100</v>
      </c>
      <c r="O22" s="70"/>
    </row>
    <row r="23" spans="2:15" ht="52" customHeight="1" thickBot="1" x14ac:dyDescent="0.25">
      <c r="B23" s="676"/>
      <c r="C23" s="650"/>
      <c r="D23" s="673"/>
      <c r="E23" s="673"/>
      <c r="F23" s="73" t="s">
        <v>692</v>
      </c>
      <c r="G23" s="416">
        <v>3</v>
      </c>
      <c r="H23" s="310" t="s">
        <v>700</v>
      </c>
      <c r="I23" s="310">
        <f>1/3</f>
        <v>0.33333333333333331</v>
      </c>
      <c r="J23" s="310">
        <f>2/3</f>
        <v>0.66666666666666663</v>
      </c>
      <c r="K23" s="310">
        <f>3/3</f>
        <v>1</v>
      </c>
      <c r="L23" s="63">
        <v>44562</v>
      </c>
      <c r="M23" s="63">
        <v>44926</v>
      </c>
      <c r="N23" s="215" t="s">
        <v>100</v>
      </c>
      <c r="O23" s="74"/>
    </row>
    <row r="24" spans="2:15" x14ac:dyDescent="0.2">
      <c r="H24" s="399">
        <f>AVERAGE(H12:H23)</f>
        <v>0.4375</v>
      </c>
      <c r="I24" s="399">
        <f>AVERAGE(I12:I23)</f>
        <v>0.55555555555555547</v>
      </c>
      <c r="J24" s="399">
        <f>AVERAGE(J12:J23)</f>
        <v>0.76190476190476197</v>
      </c>
      <c r="K24" s="399">
        <f>AVERAGE(K12:K23)</f>
        <v>1</v>
      </c>
      <c r="N24" s="670" t="s">
        <v>4</v>
      </c>
      <c r="O24" s="671"/>
    </row>
  </sheetData>
  <mergeCells count="30">
    <mergeCell ref="N24:O24"/>
    <mergeCell ref="C22:C23"/>
    <mergeCell ref="D22:D23"/>
    <mergeCell ref="E22:E23"/>
    <mergeCell ref="B12:B23"/>
    <mergeCell ref="E14:E15"/>
    <mergeCell ref="A1:A12"/>
    <mergeCell ref="B9:G9"/>
    <mergeCell ref="B10:B11"/>
    <mergeCell ref="D10:D11"/>
    <mergeCell ref="C10:C11"/>
    <mergeCell ref="B5:G5"/>
    <mergeCell ref="E10:E11"/>
    <mergeCell ref="F10:F11"/>
    <mergeCell ref="G10:G11"/>
    <mergeCell ref="B6:O6"/>
    <mergeCell ref="B7:O7"/>
    <mergeCell ref="N1:O1"/>
    <mergeCell ref="N2:O2"/>
    <mergeCell ref="N3:O3"/>
    <mergeCell ref="N4:O4"/>
    <mergeCell ref="D12:D19"/>
    <mergeCell ref="B8:O8"/>
    <mergeCell ref="B1:C4"/>
    <mergeCell ref="D1:M4"/>
    <mergeCell ref="E17:E18"/>
    <mergeCell ref="C12:C20"/>
    <mergeCell ref="N10:N11"/>
    <mergeCell ref="O10:O11"/>
    <mergeCell ref="H10:K1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8"/>
  <sheetViews>
    <sheetView zoomScale="56" zoomScaleNormal="100" workbookViewId="0">
      <selection activeCell="K24" sqref="K24"/>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12" width="18" style="4" customWidth="1"/>
    <col min="13" max="13" width="16.1640625" style="4" customWidth="1"/>
    <col min="14" max="14" width="17.6640625" style="4" customWidth="1"/>
    <col min="15" max="15" width="22.332031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4" width="11.5" style="4"/>
  </cols>
  <sheetData>
    <row r="1" spans="1:15" s="1" customFormat="1" ht="21.75" customHeight="1" x14ac:dyDescent="0.2">
      <c r="A1" s="56"/>
      <c r="B1" s="545"/>
      <c r="C1" s="546"/>
      <c r="D1" s="525" t="s">
        <v>19</v>
      </c>
      <c r="E1" s="526"/>
      <c r="F1" s="526"/>
      <c r="G1" s="526"/>
      <c r="H1" s="526"/>
      <c r="I1" s="526"/>
      <c r="J1" s="526"/>
      <c r="K1" s="526"/>
      <c r="L1" s="526"/>
      <c r="M1" s="527"/>
      <c r="N1" s="627" t="s">
        <v>0</v>
      </c>
      <c r="O1" s="628"/>
    </row>
    <row r="2" spans="1:15" s="1" customFormat="1" ht="21.75" customHeight="1" x14ac:dyDescent="0.2">
      <c r="A2" s="56"/>
      <c r="B2" s="547"/>
      <c r="C2" s="548"/>
      <c r="D2" s="528"/>
      <c r="E2" s="529"/>
      <c r="F2" s="529"/>
      <c r="G2" s="529"/>
      <c r="H2" s="529"/>
      <c r="I2" s="529"/>
      <c r="J2" s="529"/>
      <c r="K2" s="529"/>
      <c r="L2" s="529"/>
      <c r="M2" s="530"/>
      <c r="N2" s="623" t="s">
        <v>101</v>
      </c>
      <c r="O2" s="624"/>
    </row>
    <row r="3" spans="1:15" s="1" customFormat="1" ht="21.75" customHeight="1" x14ac:dyDescent="0.2">
      <c r="A3" s="56"/>
      <c r="B3" s="547"/>
      <c r="C3" s="548"/>
      <c r="D3" s="528"/>
      <c r="E3" s="529"/>
      <c r="F3" s="529"/>
      <c r="G3" s="529"/>
      <c r="H3" s="529"/>
      <c r="I3" s="529"/>
      <c r="J3" s="529"/>
      <c r="K3" s="529"/>
      <c r="L3" s="529"/>
      <c r="M3" s="530"/>
      <c r="N3" s="623" t="s">
        <v>102</v>
      </c>
      <c r="O3" s="624"/>
    </row>
    <row r="4" spans="1:15" s="1" customFormat="1" ht="21.75" customHeight="1" thickBot="1" x14ac:dyDescent="0.25">
      <c r="A4" s="56"/>
      <c r="B4" s="549"/>
      <c r="C4" s="550"/>
      <c r="D4" s="531"/>
      <c r="E4" s="532"/>
      <c r="F4" s="532"/>
      <c r="G4" s="532"/>
      <c r="H4" s="532"/>
      <c r="I4" s="532"/>
      <c r="J4" s="532"/>
      <c r="K4" s="532"/>
      <c r="L4" s="532"/>
      <c r="M4" s="533"/>
      <c r="N4" s="625" t="s">
        <v>1</v>
      </c>
      <c r="O4" s="626"/>
    </row>
    <row r="5" spans="1:15" s="1" customFormat="1" ht="18.75" customHeight="1" thickBot="1" x14ac:dyDescent="0.25">
      <c r="A5" s="56"/>
      <c r="B5" s="534"/>
      <c r="C5" s="534"/>
      <c r="D5" s="534"/>
      <c r="E5" s="534"/>
      <c r="F5" s="534"/>
      <c r="G5" s="534"/>
      <c r="H5" s="534"/>
      <c r="I5" s="534"/>
      <c r="J5" s="534"/>
      <c r="K5" s="534"/>
      <c r="L5" s="534"/>
      <c r="M5" s="534"/>
      <c r="N5" s="534"/>
      <c r="O5" s="534"/>
    </row>
    <row r="6" spans="1:15" s="1" customFormat="1" ht="24" customHeight="1" thickBot="1" x14ac:dyDescent="0.25">
      <c r="A6" s="56"/>
      <c r="B6" s="551" t="s">
        <v>742</v>
      </c>
      <c r="C6" s="552"/>
      <c r="D6" s="552"/>
      <c r="E6" s="552"/>
      <c r="F6" s="552"/>
      <c r="G6" s="552"/>
      <c r="H6" s="552"/>
      <c r="I6" s="552"/>
      <c r="J6" s="552"/>
      <c r="K6" s="552"/>
      <c r="L6" s="552"/>
      <c r="M6" s="552"/>
      <c r="N6" s="552"/>
      <c r="O6" s="553"/>
    </row>
    <row r="7" spans="1:15" s="1" customFormat="1" ht="28.5" customHeight="1" thickBot="1" x14ac:dyDescent="0.25">
      <c r="A7" s="56"/>
      <c r="B7" s="551" t="s">
        <v>221</v>
      </c>
      <c r="C7" s="552"/>
      <c r="D7" s="552"/>
      <c r="E7" s="552"/>
      <c r="F7" s="552"/>
      <c r="G7" s="552"/>
      <c r="H7" s="552"/>
      <c r="I7" s="552"/>
      <c r="J7" s="552"/>
      <c r="K7" s="552"/>
      <c r="L7" s="552"/>
      <c r="M7" s="552"/>
      <c r="N7" s="552"/>
      <c r="O7" s="553"/>
    </row>
    <row r="8" spans="1:15" s="1" customFormat="1" ht="28.5" customHeight="1" thickBot="1" x14ac:dyDescent="0.25">
      <c r="A8" s="56"/>
      <c r="B8" s="551" t="s">
        <v>586</v>
      </c>
      <c r="C8" s="552"/>
      <c r="D8" s="552"/>
      <c r="E8" s="552"/>
      <c r="F8" s="552"/>
      <c r="G8" s="552"/>
      <c r="H8" s="552"/>
      <c r="I8" s="552"/>
      <c r="J8" s="552"/>
      <c r="K8" s="552"/>
      <c r="L8" s="552"/>
      <c r="M8" s="552"/>
      <c r="N8" s="552"/>
      <c r="O8" s="552"/>
    </row>
    <row r="9" spans="1:15" s="1" customFormat="1" ht="16.5" customHeight="1" thickBot="1" x14ac:dyDescent="0.25">
      <c r="A9" s="56"/>
      <c r="B9" s="620"/>
      <c r="C9" s="620"/>
      <c r="D9" s="620"/>
      <c r="E9" s="620"/>
      <c r="F9" s="620"/>
      <c r="G9" s="620"/>
      <c r="H9" s="152"/>
      <c r="I9" s="152"/>
      <c r="J9" s="152"/>
      <c r="K9" s="152"/>
      <c r="L9" s="152"/>
    </row>
    <row r="10" spans="1:15" s="1" customFormat="1" ht="28.5" customHeight="1" thickBot="1" x14ac:dyDescent="0.25">
      <c r="A10" s="56"/>
      <c r="B10" s="539" t="s">
        <v>204</v>
      </c>
      <c r="C10" s="559" t="s">
        <v>2</v>
      </c>
      <c r="D10" s="559" t="s">
        <v>21</v>
      </c>
      <c r="E10" s="559" t="s">
        <v>3</v>
      </c>
      <c r="F10" s="559" t="s">
        <v>9</v>
      </c>
      <c r="G10" s="559" t="s">
        <v>315</v>
      </c>
      <c r="H10" s="567" t="s">
        <v>699</v>
      </c>
      <c r="I10" s="568"/>
      <c r="J10" s="568"/>
      <c r="K10" s="569"/>
      <c r="L10" s="543" t="s">
        <v>7</v>
      </c>
      <c r="M10" s="543" t="s">
        <v>8</v>
      </c>
      <c r="N10" s="554" t="s">
        <v>6</v>
      </c>
      <c r="O10" s="554" t="s">
        <v>528</v>
      </c>
    </row>
    <row r="11" spans="1:15" s="3" customFormat="1" ht="28.5" customHeight="1" thickBot="1" x14ac:dyDescent="0.25">
      <c r="A11" s="56"/>
      <c r="B11" s="540"/>
      <c r="C11" s="560"/>
      <c r="D11" s="560"/>
      <c r="E11" s="560"/>
      <c r="F11" s="560"/>
      <c r="G11" s="560"/>
      <c r="H11" s="261" t="s">
        <v>695</v>
      </c>
      <c r="I11" s="261" t="s">
        <v>696</v>
      </c>
      <c r="J11" s="261" t="s">
        <v>697</v>
      </c>
      <c r="K11" s="261" t="s">
        <v>698</v>
      </c>
      <c r="L11" s="544"/>
      <c r="M11" s="544"/>
      <c r="N11" s="555"/>
      <c r="O11" s="555"/>
    </row>
    <row r="12" spans="1:15" s="3" customFormat="1" ht="84" customHeight="1" x14ac:dyDescent="0.2">
      <c r="A12" s="56"/>
      <c r="B12" s="679" t="s">
        <v>217</v>
      </c>
      <c r="C12" s="683" t="s">
        <v>218</v>
      </c>
      <c r="D12" s="683" t="s">
        <v>320</v>
      </c>
      <c r="E12" s="149" t="s">
        <v>414</v>
      </c>
      <c r="F12" s="417" t="s">
        <v>415</v>
      </c>
      <c r="G12" s="418">
        <v>1</v>
      </c>
      <c r="H12" s="418" t="s">
        <v>700</v>
      </c>
      <c r="I12" s="438">
        <v>0</v>
      </c>
      <c r="J12" s="438">
        <v>0</v>
      </c>
      <c r="K12" s="438">
        <v>0</v>
      </c>
      <c r="L12" s="62">
        <v>44562</v>
      </c>
      <c r="M12" s="62">
        <v>44926</v>
      </c>
      <c r="N12" s="217" t="s">
        <v>422</v>
      </c>
      <c r="O12" s="60"/>
    </row>
    <row r="13" spans="1:15" s="3" customFormat="1" ht="76" customHeight="1" thickBot="1" x14ac:dyDescent="0.25">
      <c r="A13" s="56"/>
      <c r="B13" s="680"/>
      <c r="C13" s="682"/>
      <c r="D13" s="682"/>
      <c r="E13" s="684" t="s">
        <v>416</v>
      </c>
      <c r="F13" s="401" t="s">
        <v>706</v>
      </c>
      <c r="G13" s="150">
        <v>1</v>
      </c>
      <c r="H13" s="402" t="s">
        <v>700</v>
      </c>
      <c r="I13" s="312">
        <v>1</v>
      </c>
      <c r="J13" s="312">
        <v>1</v>
      </c>
      <c r="K13" s="312">
        <v>1</v>
      </c>
      <c r="L13" s="45">
        <v>44562</v>
      </c>
      <c r="M13" s="45">
        <v>44926</v>
      </c>
      <c r="N13" s="216" t="s">
        <v>423</v>
      </c>
      <c r="O13" s="57"/>
    </row>
    <row r="14" spans="1:15" s="3" customFormat="1" ht="97" customHeight="1" x14ac:dyDescent="0.2">
      <c r="A14" s="56"/>
      <c r="B14" s="680"/>
      <c r="C14" s="682"/>
      <c r="D14" s="682"/>
      <c r="E14" s="684"/>
      <c r="F14" s="249" t="s">
        <v>421</v>
      </c>
      <c r="G14" s="150">
        <v>1</v>
      </c>
      <c r="H14" s="402" t="s">
        <v>700</v>
      </c>
      <c r="I14" s="311" t="s">
        <v>700</v>
      </c>
      <c r="J14" s="314" t="s">
        <v>700</v>
      </c>
      <c r="K14" s="314" t="s">
        <v>700</v>
      </c>
      <c r="L14" s="45">
        <v>44562</v>
      </c>
      <c r="M14" s="45">
        <v>44926</v>
      </c>
      <c r="N14" s="216" t="s">
        <v>423</v>
      </c>
      <c r="O14" s="57"/>
    </row>
    <row r="15" spans="1:15" s="3" customFormat="1" ht="117" customHeight="1" x14ac:dyDescent="0.2">
      <c r="A15" s="56"/>
      <c r="B15" s="680"/>
      <c r="C15" s="682"/>
      <c r="D15" s="682"/>
      <c r="E15" s="249" t="s">
        <v>417</v>
      </c>
      <c r="F15" s="401" t="s">
        <v>418</v>
      </c>
      <c r="G15" s="151">
        <v>12</v>
      </c>
      <c r="H15" s="313">
        <f>3/12</f>
        <v>0.25</v>
      </c>
      <c r="I15" s="313">
        <f>6/12</f>
        <v>0.5</v>
      </c>
      <c r="J15" s="313">
        <f>9/12</f>
        <v>0.75</v>
      </c>
      <c r="K15" s="313">
        <f>12/12</f>
        <v>1</v>
      </c>
      <c r="L15" s="45">
        <v>44562</v>
      </c>
      <c r="M15" s="45">
        <v>44926</v>
      </c>
      <c r="N15" s="216" t="s">
        <v>423</v>
      </c>
      <c r="O15" s="57"/>
    </row>
    <row r="16" spans="1:15" s="3" customFormat="1" ht="117" customHeight="1" x14ac:dyDescent="0.2">
      <c r="A16" s="56"/>
      <c r="B16" s="680"/>
      <c r="C16" s="682"/>
      <c r="D16" s="682"/>
      <c r="E16" s="249" t="s">
        <v>419</v>
      </c>
      <c r="F16" s="403" t="s">
        <v>547</v>
      </c>
      <c r="G16" s="21">
        <v>1</v>
      </c>
      <c r="H16" s="313">
        <f>1/4</f>
        <v>0.25</v>
      </c>
      <c r="I16" s="313">
        <f>2/4</f>
        <v>0.5</v>
      </c>
      <c r="J16" s="313">
        <f>3/4</f>
        <v>0.75</v>
      </c>
      <c r="K16" s="313">
        <f>4/4</f>
        <v>1</v>
      </c>
      <c r="L16" s="45">
        <v>44562</v>
      </c>
      <c r="M16" s="45">
        <v>44926</v>
      </c>
      <c r="N16" s="216" t="s">
        <v>423</v>
      </c>
      <c r="O16" s="57" t="s">
        <v>792</v>
      </c>
    </row>
    <row r="17" spans="1:15" s="3" customFormat="1" ht="134.25" customHeight="1" x14ac:dyDescent="0.2">
      <c r="A17" s="56"/>
      <c r="B17" s="680"/>
      <c r="C17" s="682"/>
      <c r="D17" s="682"/>
      <c r="E17" s="249" t="s">
        <v>420</v>
      </c>
      <c r="F17" s="403" t="s">
        <v>420</v>
      </c>
      <c r="G17" s="151">
        <v>2</v>
      </c>
      <c r="H17" s="402" t="s">
        <v>700</v>
      </c>
      <c r="I17" s="313">
        <f>1/2</f>
        <v>0.5</v>
      </c>
      <c r="J17" s="151" t="s">
        <v>700</v>
      </c>
      <c r="K17" s="313">
        <f>2/2</f>
        <v>1</v>
      </c>
      <c r="L17" s="45">
        <v>44562</v>
      </c>
      <c r="M17" s="45">
        <v>44926</v>
      </c>
      <c r="N17" s="216" t="s">
        <v>424</v>
      </c>
      <c r="O17" s="57"/>
    </row>
    <row r="18" spans="1:15" s="7" customFormat="1" ht="97.5" customHeight="1" x14ac:dyDescent="0.2">
      <c r="B18" s="680"/>
      <c r="C18" s="682"/>
      <c r="D18" s="682" t="s">
        <v>219</v>
      </c>
      <c r="E18" s="20" t="s">
        <v>508</v>
      </c>
      <c r="F18" s="401" t="s">
        <v>402</v>
      </c>
      <c r="G18" s="150">
        <v>3</v>
      </c>
      <c r="H18" s="313">
        <f>1/3</f>
        <v>0.33333333333333331</v>
      </c>
      <c r="I18" s="313">
        <f>1/3</f>
        <v>0.33333333333333331</v>
      </c>
      <c r="J18" s="150" t="s">
        <v>700</v>
      </c>
      <c r="K18" s="313">
        <f>3/3</f>
        <v>1</v>
      </c>
      <c r="L18" s="45">
        <v>44562</v>
      </c>
      <c r="M18" s="45">
        <v>44926</v>
      </c>
      <c r="N18" s="216" t="s">
        <v>422</v>
      </c>
      <c r="O18" s="57"/>
    </row>
    <row r="19" spans="1:15" s="7" customFormat="1" ht="68.25" customHeight="1" x14ac:dyDescent="0.2">
      <c r="B19" s="680"/>
      <c r="C19" s="682"/>
      <c r="D19" s="682"/>
      <c r="E19" s="20" t="s">
        <v>507</v>
      </c>
      <c r="F19" s="401" t="s">
        <v>91</v>
      </c>
      <c r="G19" s="21">
        <v>1</v>
      </c>
      <c r="H19" s="21">
        <v>1</v>
      </c>
      <c r="I19" s="21">
        <v>1</v>
      </c>
      <c r="J19" s="21">
        <v>1</v>
      </c>
      <c r="K19" s="21">
        <v>1</v>
      </c>
      <c r="L19" s="45">
        <v>44562</v>
      </c>
      <c r="M19" s="45">
        <v>44926</v>
      </c>
      <c r="N19" s="216" t="s">
        <v>422</v>
      </c>
      <c r="O19" s="57"/>
    </row>
    <row r="20" spans="1:15" s="7" customFormat="1" ht="68.25" customHeight="1" x14ac:dyDescent="0.2">
      <c r="B20" s="680"/>
      <c r="C20" s="682"/>
      <c r="D20" s="682"/>
      <c r="E20" s="20" t="s">
        <v>506</v>
      </c>
      <c r="F20" s="403" t="s">
        <v>93</v>
      </c>
      <c r="G20" s="151">
        <v>12</v>
      </c>
      <c r="H20" s="313">
        <f>3/12</f>
        <v>0.25</v>
      </c>
      <c r="I20" s="313">
        <f>6/12</f>
        <v>0.5</v>
      </c>
      <c r="J20" s="313">
        <f>9/12</f>
        <v>0.75</v>
      </c>
      <c r="K20" s="313">
        <f>12/12</f>
        <v>1</v>
      </c>
      <c r="L20" s="238">
        <v>44562</v>
      </c>
      <c r="M20" s="238">
        <v>44926</v>
      </c>
      <c r="N20" s="216" t="s">
        <v>422</v>
      </c>
      <c r="O20" s="57"/>
    </row>
    <row r="21" spans="1:15" s="7" customFormat="1" ht="66" customHeight="1" x14ac:dyDescent="0.2">
      <c r="B21" s="680"/>
      <c r="C21" s="682"/>
      <c r="D21" s="404" t="s">
        <v>673</v>
      </c>
      <c r="E21" s="20" t="s">
        <v>666</v>
      </c>
      <c r="F21" s="20" t="s">
        <v>667</v>
      </c>
      <c r="G21" s="239">
        <v>2</v>
      </c>
      <c r="H21" s="313">
        <f>1/2</f>
        <v>0.5</v>
      </c>
      <c r="I21" s="313">
        <f>1/2</f>
        <v>0.5</v>
      </c>
      <c r="J21" s="313">
        <f>2/2</f>
        <v>1</v>
      </c>
      <c r="K21" s="313">
        <f>2/2</f>
        <v>1</v>
      </c>
      <c r="L21" s="238">
        <v>44562</v>
      </c>
      <c r="M21" s="238">
        <v>44926</v>
      </c>
      <c r="N21" s="216" t="s">
        <v>422</v>
      </c>
      <c r="O21" s="70"/>
    </row>
    <row r="22" spans="1:15" ht="129" customHeight="1" x14ac:dyDescent="0.2">
      <c r="B22" s="680"/>
      <c r="C22" s="20" t="s">
        <v>60</v>
      </c>
      <c r="D22" s="20" t="s">
        <v>36</v>
      </c>
      <c r="E22" s="20" t="s">
        <v>668</v>
      </c>
      <c r="F22" s="20" t="s">
        <v>669</v>
      </c>
      <c r="G22" s="304">
        <v>1</v>
      </c>
      <c r="H22" s="313">
        <f>1/1</f>
        <v>1</v>
      </c>
      <c r="I22" s="313">
        <f>1/1</f>
        <v>1</v>
      </c>
      <c r="J22" s="313">
        <f>1/1</f>
        <v>1</v>
      </c>
      <c r="K22" s="313">
        <f>1/1</f>
        <v>1</v>
      </c>
      <c r="L22" s="238">
        <v>44562</v>
      </c>
      <c r="M22" s="238">
        <v>44926</v>
      </c>
      <c r="N22" s="20" t="s">
        <v>422</v>
      </c>
      <c r="O22" s="70"/>
    </row>
    <row r="23" spans="1:15" ht="103" customHeight="1" x14ac:dyDescent="0.2">
      <c r="B23" s="680"/>
      <c r="C23" s="677" t="s">
        <v>232</v>
      </c>
      <c r="D23" s="677" t="s">
        <v>227</v>
      </c>
      <c r="E23" s="677" t="s">
        <v>670</v>
      </c>
      <c r="F23" s="20" t="s">
        <v>672</v>
      </c>
      <c r="G23" s="304">
        <v>3</v>
      </c>
      <c r="H23" s="402" t="s">
        <v>700</v>
      </c>
      <c r="I23" s="312">
        <v>0</v>
      </c>
      <c r="J23" s="313">
        <f>1/3</f>
        <v>0.33333333333333331</v>
      </c>
      <c r="K23" s="313">
        <f>2/3</f>
        <v>0.66666666666666663</v>
      </c>
      <c r="L23" s="238">
        <v>44562</v>
      </c>
      <c r="M23" s="238">
        <v>44926</v>
      </c>
      <c r="N23" s="20" t="s">
        <v>422</v>
      </c>
      <c r="O23" s="70"/>
    </row>
    <row r="24" spans="1:15" ht="103" customHeight="1" thickBot="1" x14ac:dyDescent="0.25">
      <c r="B24" s="681"/>
      <c r="C24" s="678"/>
      <c r="D24" s="678"/>
      <c r="E24" s="678"/>
      <c r="F24" s="116" t="s">
        <v>671</v>
      </c>
      <c r="G24" s="305">
        <v>3</v>
      </c>
      <c r="H24" s="419" t="s">
        <v>700</v>
      </c>
      <c r="I24" s="315">
        <v>0</v>
      </c>
      <c r="J24" s="420">
        <f>1/3</f>
        <v>0.33333333333333331</v>
      </c>
      <c r="K24" s="313">
        <f>2/3</f>
        <v>0.66666666666666663</v>
      </c>
      <c r="L24" s="240">
        <v>44562</v>
      </c>
      <c r="M24" s="240">
        <v>44926</v>
      </c>
      <c r="N24" s="116" t="s">
        <v>422</v>
      </c>
      <c r="O24" s="74"/>
    </row>
    <row r="25" spans="1:15" ht="24.75" customHeight="1" x14ac:dyDescent="0.2">
      <c r="H25" s="399">
        <v>0.14649999999999999</v>
      </c>
      <c r="I25" s="399">
        <f>AVERAGE(I15:I24)</f>
        <v>0.48333333333333328</v>
      </c>
      <c r="J25" s="399">
        <f>AVERAGE(J12:J24)</f>
        <v>0.69166666666666665</v>
      </c>
      <c r="K25" s="400">
        <f>AVERAGE(K12:K24)</f>
        <v>0.86111111111111105</v>
      </c>
    </row>
    <row r="26" spans="1:15" ht="24.75" customHeight="1" x14ac:dyDescent="0.2">
      <c r="H26" s="18"/>
    </row>
    <row r="27" spans="1:15" ht="24.75" customHeight="1" x14ac:dyDescent="0.2"/>
    <row r="28" spans="1:15" ht="24.75" customHeight="1" x14ac:dyDescent="0.2"/>
  </sheetData>
  <mergeCells count="30">
    <mergeCell ref="C23:C24"/>
    <mergeCell ref="D23:D24"/>
    <mergeCell ref="E23:E24"/>
    <mergeCell ref="B12:B24"/>
    <mergeCell ref="D18:D20"/>
    <mergeCell ref="D12:D17"/>
    <mergeCell ref="C12:C21"/>
    <mergeCell ref="E13:E14"/>
    <mergeCell ref="B1:C4"/>
    <mergeCell ref="D1:M4"/>
    <mergeCell ref="N1:O1"/>
    <mergeCell ref="N2:O2"/>
    <mergeCell ref="N3:O3"/>
    <mergeCell ref="N4:O4"/>
    <mergeCell ref="B5:O5"/>
    <mergeCell ref="B9:G9"/>
    <mergeCell ref="B10:B11"/>
    <mergeCell ref="D10:D11"/>
    <mergeCell ref="B8:O8"/>
    <mergeCell ref="B6:O6"/>
    <mergeCell ref="B7:O7"/>
    <mergeCell ref="C10:C11"/>
    <mergeCell ref="E10:E11"/>
    <mergeCell ref="F10:F11"/>
    <mergeCell ref="N10:N11"/>
    <mergeCell ref="O10:O11"/>
    <mergeCell ref="G10:G11"/>
    <mergeCell ref="L10:L11"/>
    <mergeCell ref="M10:M11"/>
    <mergeCell ref="H10:K10"/>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O34"/>
  <sheetViews>
    <sheetView topLeftCell="T18" zoomScale="69" zoomScaleNormal="90" zoomScaleSheetLayoutView="91" workbookViewId="0">
      <selection activeCell="F21" sqref="F21"/>
    </sheetView>
  </sheetViews>
  <sheetFormatPr baseColWidth="10" defaultRowHeight="12" x14ac:dyDescent="0.2"/>
  <cols>
    <col min="1" max="1" width="11.5" style="76"/>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8.1640625" style="4" customWidth="1"/>
    <col min="9" max="9" width="18.83203125" style="4" customWidth="1"/>
    <col min="10" max="10" width="18" style="4" customWidth="1"/>
    <col min="11" max="11" width="16.83203125" style="4" customWidth="1"/>
    <col min="12" max="12" width="15.5" style="4" customWidth="1"/>
    <col min="13" max="15" width="18.8320312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0" width="11.5" style="4"/>
    <col min="16381" max="16384" width="11.5" style="4" customWidth="1"/>
  </cols>
  <sheetData>
    <row r="1" spans="1:15" s="1" customFormat="1" ht="21.75" customHeight="1" x14ac:dyDescent="0.2">
      <c r="A1" s="685"/>
      <c r="B1" s="545"/>
      <c r="C1" s="546"/>
      <c r="D1" s="525" t="s">
        <v>589</v>
      </c>
      <c r="E1" s="526"/>
      <c r="F1" s="526"/>
      <c r="G1" s="526"/>
      <c r="H1" s="526"/>
      <c r="I1" s="526"/>
      <c r="J1" s="526"/>
      <c r="K1" s="526"/>
      <c r="L1" s="527"/>
      <c r="M1" s="570" t="s">
        <v>0</v>
      </c>
      <c r="N1" s="688"/>
      <c r="O1" s="571"/>
    </row>
    <row r="2" spans="1:15" s="1" customFormat="1" ht="21.75" customHeight="1" x14ac:dyDescent="0.2">
      <c r="A2" s="685"/>
      <c r="B2" s="547"/>
      <c r="C2" s="548"/>
      <c r="D2" s="528"/>
      <c r="E2" s="529"/>
      <c r="F2" s="529"/>
      <c r="G2" s="529"/>
      <c r="H2" s="529"/>
      <c r="I2" s="529"/>
      <c r="J2" s="529"/>
      <c r="K2" s="529"/>
      <c r="L2" s="530"/>
      <c r="M2" s="572" t="s">
        <v>101</v>
      </c>
      <c r="N2" s="689"/>
      <c r="O2" s="573"/>
    </row>
    <row r="3" spans="1:15" s="1" customFormat="1" ht="21.75" customHeight="1" x14ac:dyDescent="0.2">
      <c r="A3" s="685"/>
      <c r="B3" s="547"/>
      <c r="C3" s="548"/>
      <c r="D3" s="528"/>
      <c r="E3" s="529"/>
      <c r="F3" s="529"/>
      <c r="G3" s="529"/>
      <c r="H3" s="529"/>
      <c r="I3" s="529"/>
      <c r="J3" s="529"/>
      <c r="K3" s="529"/>
      <c r="L3" s="530"/>
      <c r="M3" s="572" t="s">
        <v>102</v>
      </c>
      <c r="N3" s="689"/>
      <c r="O3" s="573"/>
    </row>
    <row r="4" spans="1:15" s="1" customFormat="1" ht="21.75" customHeight="1" thickBot="1" x14ac:dyDescent="0.25">
      <c r="A4" s="685"/>
      <c r="B4" s="549"/>
      <c r="C4" s="550"/>
      <c r="D4" s="531"/>
      <c r="E4" s="532"/>
      <c r="F4" s="532"/>
      <c r="G4" s="532"/>
      <c r="H4" s="532"/>
      <c r="I4" s="532"/>
      <c r="J4" s="532"/>
      <c r="K4" s="532"/>
      <c r="L4" s="533"/>
      <c r="M4" s="589" t="s">
        <v>1</v>
      </c>
      <c r="N4" s="690"/>
      <c r="O4" s="590"/>
    </row>
    <row r="5" spans="1:15" s="1" customFormat="1" ht="28.5" customHeight="1" thickBot="1" x14ac:dyDescent="0.25">
      <c r="A5" s="685"/>
      <c r="B5" s="686"/>
      <c r="C5" s="687"/>
      <c r="D5" s="687"/>
      <c r="E5" s="687"/>
      <c r="F5" s="687"/>
      <c r="G5" s="687"/>
      <c r="H5" s="248"/>
      <c r="I5" s="248"/>
      <c r="J5" s="248"/>
      <c r="K5" s="248"/>
    </row>
    <row r="6" spans="1:15" s="1" customFormat="1" ht="28.5" customHeight="1" thickBot="1" x14ac:dyDescent="0.25">
      <c r="A6" s="685"/>
      <c r="B6" s="551" t="s">
        <v>742</v>
      </c>
      <c r="C6" s="552"/>
      <c r="D6" s="552"/>
      <c r="E6" s="552"/>
      <c r="F6" s="552"/>
      <c r="G6" s="552"/>
      <c r="H6" s="552"/>
      <c r="I6" s="552"/>
      <c r="J6" s="552"/>
      <c r="K6" s="552"/>
      <c r="L6" s="552"/>
      <c r="M6" s="552"/>
      <c r="N6" s="552"/>
      <c r="O6" s="553"/>
    </row>
    <row r="7" spans="1:15" s="1" customFormat="1" ht="28.5" customHeight="1" thickBot="1" x14ac:dyDescent="0.25">
      <c r="A7" s="685"/>
      <c r="B7" s="551" t="s">
        <v>221</v>
      </c>
      <c r="C7" s="552"/>
      <c r="D7" s="552"/>
      <c r="E7" s="552"/>
      <c r="F7" s="552"/>
      <c r="G7" s="552"/>
      <c r="H7" s="552"/>
      <c r="I7" s="552"/>
      <c r="J7" s="552"/>
      <c r="K7" s="552"/>
      <c r="L7" s="552"/>
      <c r="M7" s="552"/>
      <c r="N7" s="552"/>
      <c r="O7" s="553"/>
    </row>
    <row r="8" spans="1:15" s="2" customFormat="1" ht="28.5" customHeight="1" thickBot="1" x14ac:dyDescent="0.25">
      <c r="A8" s="685"/>
      <c r="B8" s="551" t="s">
        <v>586</v>
      </c>
      <c r="C8" s="552"/>
      <c r="D8" s="552"/>
      <c r="E8" s="552"/>
      <c r="F8" s="552"/>
      <c r="G8" s="552"/>
      <c r="H8" s="552"/>
      <c r="I8" s="552"/>
      <c r="J8" s="552"/>
      <c r="K8" s="552"/>
      <c r="L8" s="552"/>
      <c r="M8" s="552"/>
      <c r="N8" s="552"/>
      <c r="O8" s="552"/>
    </row>
    <row r="9" spans="1:15" s="1" customFormat="1" ht="28.5" customHeight="1" thickBot="1" x14ac:dyDescent="0.25">
      <c r="A9" s="685"/>
      <c r="B9" s="620"/>
      <c r="C9" s="620"/>
      <c r="D9" s="620"/>
      <c r="E9" s="620"/>
      <c r="F9" s="620"/>
      <c r="G9" s="620"/>
      <c r="H9" s="152"/>
      <c r="I9" s="152"/>
      <c r="J9" s="152"/>
      <c r="K9" s="152"/>
    </row>
    <row r="10" spans="1:15" s="1" customFormat="1" ht="28.5" customHeight="1" thickBot="1" x14ac:dyDescent="0.25">
      <c r="A10" s="685"/>
      <c r="B10" s="539" t="s">
        <v>204</v>
      </c>
      <c r="C10" s="559" t="s">
        <v>2</v>
      </c>
      <c r="D10" s="559" t="s">
        <v>21</v>
      </c>
      <c r="E10" s="559" t="s">
        <v>3</v>
      </c>
      <c r="F10" s="559" t="s">
        <v>9</v>
      </c>
      <c r="G10" s="559" t="s">
        <v>315</v>
      </c>
      <c r="H10" s="567" t="s">
        <v>699</v>
      </c>
      <c r="I10" s="568"/>
      <c r="J10" s="568"/>
      <c r="K10" s="569"/>
      <c r="L10" s="541" t="s">
        <v>7</v>
      </c>
      <c r="M10" s="543" t="s">
        <v>8</v>
      </c>
      <c r="N10" s="554" t="s">
        <v>6</v>
      </c>
      <c r="O10" s="543" t="s">
        <v>528</v>
      </c>
    </row>
    <row r="11" spans="1:15" s="3" customFormat="1" ht="28.5" customHeight="1" thickBot="1" x14ac:dyDescent="0.25">
      <c r="A11" s="685"/>
      <c r="B11" s="593"/>
      <c r="C11" s="592"/>
      <c r="D11" s="592"/>
      <c r="E11" s="592"/>
      <c r="F11" s="592"/>
      <c r="G11" s="592"/>
      <c r="H11" s="362" t="s">
        <v>695</v>
      </c>
      <c r="I11" s="362" t="s">
        <v>696</v>
      </c>
      <c r="J11" s="362" t="s">
        <v>697</v>
      </c>
      <c r="K11" s="246" t="s">
        <v>698</v>
      </c>
      <c r="L11" s="594"/>
      <c r="M11" s="591"/>
      <c r="N11" s="615"/>
      <c r="O11" s="591"/>
    </row>
    <row r="12" spans="1:15" s="7" customFormat="1" ht="78" customHeight="1" x14ac:dyDescent="0.2">
      <c r="A12" s="685"/>
      <c r="B12" s="576" t="s">
        <v>92</v>
      </c>
      <c r="C12" s="692" t="s">
        <v>60</v>
      </c>
      <c r="D12" s="640" t="s">
        <v>219</v>
      </c>
      <c r="E12" s="110" t="s">
        <v>509</v>
      </c>
      <c r="F12" s="118" t="s">
        <v>403</v>
      </c>
      <c r="G12" s="19">
        <v>4</v>
      </c>
      <c r="H12" s="276">
        <f>1/4</f>
        <v>0.25</v>
      </c>
      <c r="I12" s="300">
        <f>2/4</f>
        <v>0.5</v>
      </c>
      <c r="J12" s="19">
        <v>0</v>
      </c>
      <c r="K12" s="395">
        <v>0.75</v>
      </c>
      <c r="L12" s="62">
        <v>44562</v>
      </c>
      <c r="M12" s="62">
        <v>44926</v>
      </c>
      <c r="N12" s="119" t="s">
        <v>99</v>
      </c>
      <c r="O12" s="205" t="s">
        <v>783</v>
      </c>
    </row>
    <row r="13" spans="1:15" s="7" customFormat="1" ht="70.5" customHeight="1" x14ac:dyDescent="0.2">
      <c r="A13" s="75"/>
      <c r="B13" s="577"/>
      <c r="C13" s="693"/>
      <c r="D13" s="487"/>
      <c r="E13" s="14" t="s">
        <v>94</v>
      </c>
      <c r="F13" s="14" t="s">
        <v>207</v>
      </c>
      <c r="G13" s="23">
        <v>4</v>
      </c>
      <c r="H13" s="40">
        <f>1/4</f>
        <v>0.25</v>
      </c>
      <c r="I13" s="38">
        <f>2/4</f>
        <v>0.5</v>
      </c>
      <c r="J13" s="365">
        <v>0.75</v>
      </c>
      <c r="K13" s="365">
        <v>1</v>
      </c>
      <c r="L13" s="45">
        <v>44562</v>
      </c>
      <c r="M13" s="45">
        <v>44926</v>
      </c>
      <c r="N13" s="82" t="s">
        <v>95</v>
      </c>
      <c r="O13" s="169"/>
    </row>
    <row r="14" spans="1:15" s="7" customFormat="1" ht="47.25" customHeight="1" x14ac:dyDescent="0.2">
      <c r="A14" s="75"/>
      <c r="B14" s="577"/>
      <c r="C14" s="693"/>
      <c r="D14" s="487"/>
      <c r="E14" s="14" t="s">
        <v>98</v>
      </c>
      <c r="F14" s="14" t="s">
        <v>97</v>
      </c>
      <c r="G14" s="51">
        <v>12</v>
      </c>
      <c r="H14" s="40">
        <f>3/12</f>
        <v>0.25</v>
      </c>
      <c r="I14" s="38">
        <f>6/12</f>
        <v>0.5</v>
      </c>
      <c r="J14" s="54">
        <v>0.75</v>
      </c>
      <c r="K14" s="54">
        <v>1</v>
      </c>
      <c r="L14" s="45">
        <v>44562</v>
      </c>
      <c r="M14" s="45">
        <v>44926</v>
      </c>
      <c r="N14" s="82" t="s">
        <v>96</v>
      </c>
      <c r="O14" s="169"/>
    </row>
    <row r="15" spans="1:15" s="7" customFormat="1" ht="60" customHeight="1" x14ac:dyDescent="0.2">
      <c r="A15" s="75"/>
      <c r="B15" s="577"/>
      <c r="C15" s="693"/>
      <c r="D15" s="487"/>
      <c r="E15" s="695" t="s">
        <v>510</v>
      </c>
      <c r="F15" s="14" t="s">
        <v>551</v>
      </c>
      <c r="G15" s="51">
        <v>1</v>
      </c>
      <c r="H15" s="143">
        <f>0/1</f>
        <v>0</v>
      </c>
      <c r="I15" s="54">
        <v>0</v>
      </c>
      <c r="J15" s="54">
        <v>0</v>
      </c>
      <c r="K15" s="54">
        <v>0</v>
      </c>
      <c r="L15" s="45">
        <v>44562</v>
      </c>
      <c r="M15" s="45">
        <v>44926</v>
      </c>
      <c r="N15" s="82" t="s">
        <v>96</v>
      </c>
      <c r="O15" s="169"/>
    </row>
    <row r="16" spans="1:15" s="7" customFormat="1" ht="43" customHeight="1" x14ac:dyDescent="0.2">
      <c r="A16" s="75"/>
      <c r="B16" s="577"/>
      <c r="C16" s="693"/>
      <c r="D16" s="487"/>
      <c r="E16" s="695"/>
      <c r="F16" s="14" t="s">
        <v>727</v>
      </c>
      <c r="G16" s="51">
        <v>2</v>
      </c>
      <c r="H16" s="143" t="s">
        <v>700</v>
      </c>
      <c r="I16" s="54">
        <f>1/2</f>
        <v>0.5</v>
      </c>
      <c r="J16" s="51">
        <v>0</v>
      </c>
      <c r="K16" s="54">
        <f>2/2</f>
        <v>1</v>
      </c>
      <c r="L16" s="45">
        <v>44562</v>
      </c>
      <c r="M16" s="45">
        <v>44926</v>
      </c>
      <c r="N16" s="82" t="s">
        <v>96</v>
      </c>
      <c r="O16" s="421"/>
    </row>
    <row r="17" spans="1:15" s="7" customFormat="1" ht="54" customHeight="1" x14ac:dyDescent="0.2">
      <c r="A17" s="75"/>
      <c r="B17" s="577"/>
      <c r="C17" s="693"/>
      <c r="D17" s="487"/>
      <c r="E17" s="695"/>
      <c r="F17" s="14" t="s">
        <v>404</v>
      </c>
      <c r="G17" s="51">
        <v>2</v>
      </c>
      <c r="H17" s="143" t="s">
        <v>700</v>
      </c>
      <c r="I17" s="54">
        <f>1/2</f>
        <v>0.5</v>
      </c>
      <c r="J17" s="51">
        <v>0</v>
      </c>
      <c r="K17" s="54">
        <f>2/2</f>
        <v>1</v>
      </c>
      <c r="L17" s="45">
        <v>44562</v>
      </c>
      <c r="M17" s="45">
        <v>44926</v>
      </c>
      <c r="N17" s="82" t="s">
        <v>96</v>
      </c>
      <c r="O17" s="422"/>
    </row>
    <row r="18" spans="1:15" s="7" customFormat="1" ht="128.25" customHeight="1" x14ac:dyDescent="0.2">
      <c r="A18" s="75"/>
      <c r="B18" s="577"/>
      <c r="C18" s="693"/>
      <c r="D18" s="487"/>
      <c r="E18" s="695" t="s">
        <v>407</v>
      </c>
      <c r="F18" s="14" t="s">
        <v>406</v>
      </c>
      <c r="G18" s="51">
        <v>1</v>
      </c>
      <c r="H18" s="143">
        <f>1/1</f>
        <v>1</v>
      </c>
      <c r="I18" s="143">
        <f>1/1</f>
        <v>1</v>
      </c>
      <c r="J18" s="143">
        <f t="shared" ref="J18:K18" si="0">1/1</f>
        <v>1</v>
      </c>
      <c r="K18" s="143">
        <f t="shared" si="0"/>
        <v>1</v>
      </c>
      <c r="L18" s="45">
        <v>44562</v>
      </c>
      <c r="M18" s="45">
        <v>44926</v>
      </c>
      <c r="N18" s="82" t="s">
        <v>96</v>
      </c>
      <c r="O18" s="169"/>
    </row>
    <row r="19" spans="1:15" s="7" customFormat="1" ht="158.25" customHeight="1" x14ac:dyDescent="0.2">
      <c r="A19" s="75"/>
      <c r="B19" s="577"/>
      <c r="C19" s="693"/>
      <c r="D19" s="487"/>
      <c r="E19" s="695"/>
      <c r="F19" s="14" t="s">
        <v>405</v>
      </c>
      <c r="G19" s="51">
        <v>2</v>
      </c>
      <c r="H19" s="143" t="s">
        <v>700</v>
      </c>
      <c r="I19" s="54">
        <f>1/2</f>
        <v>0.5</v>
      </c>
      <c r="J19" s="51">
        <v>0</v>
      </c>
      <c r="K19" s="54">
        <f>2/2</f>
        <v>1</v>
      </c>
      <c r="L19" s="45">
        <v>44562</v>
      </c>
      <c r="M19" s="45">
        <v>44926</v>
      </c>
      <c r="N19" s="82" t="s">
        <v>96</v>
      </c>
      <c r="O19" s="423"/>
    </row>
    <row r="20" spans="1:15" s="7" customFormat="1" ht="132" customHeight="1" x14ac:dyDescent="0.2">
      <c r="A20" s="75"/>
      <c r="B20" s="577"/>
      <c r="C20" s="693"/>
      <c r="D20" s="487"/>
      <c r="E20" s="695"/>
      <c r="F20" s="14" t="s">
        <v>408</v>
      </c>
      <c r="G20" s="51">
        <v>2</v>
      </c>
      <c r="H20" s="143" t="s">
        <v>700</v>
      </c>
      <c r="I20" s="54">
        <f>1/2</f>
        <v>0.5</v>
      </c>
      <c r="J20" s="51">
        <v>0</v>
      </c>
      <c r="K20" s="54">
        <f>2/2</f>
        <v>1</v>
      </c>
      <c r="L20" s="45">
        <v>44562</v>
      </c>
      <c r="M20" s="45">
        <v>44926</v>
      </c>
      <c r="N20" s="82" t="s">
        <v>96</v>
      </c>
      <c r="O20" s="423"/>
    </row>
    <row r="21" spans="1:15" s="7" customFormat="1" ht="91" customHeight="1" x14ac:dyDescent="0.2">
      <c r="A21" s="75"/>
      <c r="B21" s="577"/>
      <c r="C21" s="693"/>
      <c r="D21" s="487"/>
      <c r="E21" s="302" t="s">
        <v>511</v>
      </c>
      <c r="F21" s="396" t="s">
        <v>327</v>
      </c>
      <c r="G21" s="117" t="s">
        <v>290</v>
      </c>
      <c r="H21" s="277">
        <f>11420/11420</f>
        <v>1</v>
      </c>
      <c r="I21" s="277">
        <f>9563/9563</f>
        <v>1</v>
      </c>
      <c r="J21" s="366">
        <v>1</v>
      </c>
      <c r="K21" s="366">
        <v>1</v>
      </c>
      <c r="L21" s="45">
        <v>44562</v>
      </c>
      <c r="M21" s="45">
        <v>44926</v>
      </c>
      <c r="N21" s="82" t="s">
        <v>96</v>
      </c>
      <c r="O21" s="169"/>
    </row>
    <row r="22" spans="1:15" s="7" customFormat="1" ht="53.25" customHeight="1" x14ac:dyDescent="0.2">
      <c r="A22" s="75"/>
      <c r="B22" s="577"/>
      <c r="C22" s="693"/>
      <c r="D22" s="487"/>
      <c r="E22" s="14" t="s">
        <v>512</v>
      </c>
      <c r="F22" s="14" t="s">
        <v>208</v>
      </c>
      <c r="G22" s="83">
        <v>12</v>
      </c>
      <c r="H22" s="301">
        <f>2/12</f>
        <v>0.16666666666666666</v>
      </c>
      <c r="I22" s="38">
        <f>5/12</f>
        <v>0.41666666666666669</v>
      </c>
      <c r="J22" s="54">
        <v>0.6</v>
      </c>
      <c r="K22" s="54">
        <v>0.91</v>
      </c>
      <c r="L22" s="45">
        <v>44562</v>
      </c>
      <c r="M22" s="45">
        <v>44926</v>
      </c>
      <c r="N22" s="82" t="s">
        <v>96</v>
      </c>
      <c r="O22" s="169" t="s">
        <v>726</v>
      </c>
    </row>
    <row r="23" spans="1:15" s="7" customFormat="1" ht="45.75" customHeight="1" x14ac:dyDescent="0.2">
      <c r="A23" s="76"/>
      <c r="B23" s="577"/>
      <c r="C23" s="693"/>
      <c r="D23" s="487"/>
      <c r="E23" s="14" t="s">
        <v>674</v>
      </c>
      <c r="F23" s="14" t="s">
        <v>206</v>
      </c>
      <c r="G23" s="51">
        <v>3</v>
      </c>
      <c r="H23" s="143">
        <f>0/3</f>
        <v>0</v>
      </c>
      <c r="I23" s="54">
        <f>1/3</f>
        <v>0.33333333333333331</v>
      </c>
      <c r="J23" s="54">
        <f>2/3</f>
        <v>0.66666666666666663</v>
      </c>
      <c r="K23" s="54">
        <f>3/3</f>
        <v>1</v>
      </c>
      <c r="L23" s="45">
        <v>44562</v>
      </c>
      <c r="M23" s="45">
        <v>44926</v>
      </c>
      <c r="N23" s="82" t="s">
        <v>96</v>
      </c>
      <c r="O23" s="169"/>
    </row>
    <row r="24" spans="1:15" ht="58" customHeight="1" x14ac:dyDescent="0.2">
      <c r="B24" s="577"/>
      <c r="C24" s="693"/>
      <c r="D24" s="487"/>
      <c r="E24" s="14" t="s">
        <v>679</v>
      </c>
      <c r="F24" s="14" t="s">
        <v>680</v>
      </c>
      <c r="G24" s="51">
        <v>12</v>
      </c>
      <c r="H24" s="143">
        <f>3/12</f>
        <v>0.25</v>
      </c>
      <c r="I24" s="54">
        <f>6/12</f>
        <v>0.5</v>
      </c>
      <c r="J24" s="54">
        <f>9/12</f>
        <v>0.75</v>
      </c>
      <c r="K24" s="54">
        <f>12/12</f>
        <v>1</v>
      </c>
      <c r="L24" s="45">
        <v>44562</v>
      </c>
      <c r="M24" s="45">
        <v>44926</v>
      </c>
      <c r="N24" s="82" t="s">
        <v>96</v>
      </c>
      <c r="O24" s="191"/>
    </row>
    <row r="25" spans="1:15" ht="91" customHeight="1" x14ac:dyDescent="0.2">
      <c r="B25" s="577"/>
      <c r="C25" s="693"/>
      <c r="D25" s="691" t="s">
        <v>677</v>
      </c>
      <c r="E25" s="14" t="s">
        <v>666</v>
      </c>
      <c r="F25" s="14" t="s">
        <v>678</v>
      </c>
      <c r="G25" s="239">
        <v>2</v>
      </c>
      <c r="H25" s="54" t="s">
        <v>700</v>
      </c>
      <c r="I25" s="54" t="s">
        <v>700</v>
      </c>
      <c r="J25" s="239">
        <v>0</v>
      </c>
      <c r="K25" s="239">
        <v>0</v>
      </c>
      <c r="L25" s="45">
        <v>44562</v>
      </c>
      <c r="M25" s="45">
        <v>44926</v>
      </c>
      <c r="N25" s="82" t="s">
        <v>96</v>
      </c>
      <c r="O25" s="696" t="s">
        <v>784</v>
      </c>
    </row>
    <row r="26" spans="1:15" ht="159" customHeight="1" x14ac:dyDescent="0.2">
      <c r="B26" s="577"/>
      <c r="C26" s="693"/>
      <c r="D26" s="691"/>
      <c r="E26" s="14" t="s">
        <v>675</v>
      </c>
      <c r="F26" s="14" t="s">
        <v>676</v>
      </c>
      <c r="G26" s="83">
        <v>1</v>
      </c>
      <c r="H26" s="54" t="s">
        <v>700</v>
      </c>
      <c r="I26" s="54" t="s">
        <v>700</v>
      </c>
      <c r="J26" s="51">
        <v>0</v>
      </c>
      <c r="K26" s="51">
        <v>0</v>
      </c>
      <c r="L26" s="45">
        <v>44562</v>
      </c>
      <c r="M26" s="45">
        <v>44926</v>
      </c>
      <c r="N26" s="82" t="s">
        <v>96</v>
      </c>
      <c r="O26" s="697"/>
    </row>
    <row r="27" spans="1:15" ht="73" customHeight="1" x14ac:dyDescent="0.2">
      <c r="B27" s="577"/>
      <c r="C27" s="693"/>
      <c r="D27" s="224" t="s">
        <v>643</v>
      </c>
      <c r="E27" s="231" t="s">
        <v>681</v>
      </c>
      <c r="F27" s="244" t="s">
        <v>682</v>
      </c>
      <c r="G27" s="241">
        <v>1</v>
      </c>
      <c r="H27" s="54" t="s">
        <v>700</v>
      </c>
      <c r="I27" s="295">
        <f>1/1</f>
        <v>1</v>
      </c>
      <c r="J27" s="295">
        <f>1/1</f>
        <v>1</v>
      </c>
      <c r="K27" s="295">
        <f>1/1</f>
        <v>1</v>
      </c>
      <c r="L27" s="193">
        <v>44562</v>
      </c>
      <c r="M27" s="193">
        <v>44926</v>
      </c>
      <c r="N27" s="242" t="s">
        <v>96</v>
      </c>
      <c r="O27" s="191"/>
    </row>
    <row r="28" spans="1:15" ht="94" customHeight="1" thickBot="1" x14ac:dyDescent="0.25">
      <c r="B28" s="578"/>
      <c r="C28" s="694"/>
      <c r="D28" s="233" t="s">
        <v>289</v>
      </c>
      <c r="E28" s="41" t="s">
        <v>683</v>
      </c>
      <c r="F28" s="41" t="s">
        <v>725</v>
      </c>
      <c r="G28" s="243">
        <v>3</v>
      </c>
      <c r="H28" s="37" t="s">
        <v>700</v>
      </c>
      <c r="I28" s="221">
        <f>1/3</f>
        <v>0.33333333333333331</v>
      </c>
      <c r="J28" s="221">
        <f>2/3</f>
        <v>0.66666666666666663</v>
      </c>
      <c r="K28" s="221">
        <f>3/3</f>
        <v>1</v>
      </c>
      <c r="L28" s="63">
        <v>44562</v>
      </c>
      <c r="M28" s="63">
        <v>44926</v>
      </c>
      <c r="N28" s="120" t="s">
        <v>96</v>
      </c>
      <c r="O28" s="192"/>
    </row>
    <row r="29" spans="1:15" ht="24.75" customHeight="1" x14ac:dyDescent="0.2">
      <c r="H29" s="399">
        <f>AVERAGE(H12:H28)</f>
        <v>0.35185185185185186</v>
      </c>
      <c r="I29" s="399">
        <f>AVERAGE(I12:I28)</f>
        <v>0.53888888888888897</v>
      </c>
      <c r="J29" s="400">
        <f>AVERAGE(J12:J28)</f>
        <v>0.42254901960784313</v>
      </c>
      <c r="K29" s="399">
        <f>AVERAGE(K12:K28)</f>
        <v>0.80352941176470594</v>
      </c>
      <c r="M29" s="620" t="s">
        <v>4</v>
      </c>
      <c r="N29" s="620"/>
      <c r="O29" s="620"/>
    </row>
    <row r="30" spans="1:15" ht="24.75" customHeight="1" x14ac:dyDescent="0.2"/>
    <row r="34" spans="11:11" ht="13" x14ac:dyDescent="0.2">
      <c r="K34" s="4" t="s">
        <v>730</v>
      </c>
    </row>
  </sheetData>
  <mergeCells count="31">
    <mergeCell ref="D25:D26"/>
    <mergeCell ref="B12:B28"/>
    <mergeCell ref="C12:C28"/>
    <mergeCell ref="M29:O29"/>
    <mergeCell ref="M2:O2"/>
    <mergeCell ref="L10:L11"/>
    <mergeCell ref="M10:M11"/>
    <mergeCell ref="N10:N11"/>
    <mergeCell ref="B8:O8"/>
    <mergeCell ref="D12:D24"/>
    <mergeCell ref="E15:E17"/>
    <mergeCell ref="E18:E20"/>
    <mergeCell ref="O10:O11"/>
    <mergeCell ref="H10:K10"/>
    <mergeCell ref="O25:O26"/>
    <mergeCell ref="M1:O1"/>
    <mergeCell ref="D1:L4"/>
    <mergeCell ref="B6:O6"/>
    <mergeCell ref="B7:O7"/>
    <mergeCell ref="M3:O3"/>
    <mergeCell ref="M4:O4"/>
    <mergeCell ref="A1:A12"/>
    <mergeCell ref="B9:G9"/>
    <mergeCell ref="B1:C4"/>
    <mergeCell ref="B10:B11"/>
    <mergeCell ref="D10:D11"/>
    <mergeCell ref="C10:C11"/>
    <mergeCell ref="G10:G11"/>
    <mergeCell ref="B5:G5"/>
    <mergeCell ref="F10:F11"/>
    <mergeCell ref="E10:E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1"/>
  <sheetViews>
    <sheetView workbookViewId="0">
      <selection activeCell="A15" sqref="A15:F15"/>
    </sheetView>
  </sheetViews>
  <sheetFormatPr baseColWidth="10" defaultRowHeight="15" x14ac:dyDescent="0.2"/>
  <sheetData>
    <row r="1" spans="1:13" x14ac:dyDescent="0.2">
      <c r="A1" s="699" t="s">
        <v>530</v>
      </c>
      <c r="B1" s="700"/>
      <c r="C1" s="705" t="s">
        <v>587</v>
      </c>
      <c r="D1" s="705"/>
      <c r="E1" s="705"/>
      <c r="F1" s="705"/>
      <c r="G1" s="705"/>
    </row>
    <row r="2" spans="1:13" x14ac:dyDescent="0.2">
      <c r="A2" s="701"/>
      <c r="B2" s="702"/>
      <c r="C2" s="705"/>
      <c r="D2" s="705"/>
      <c r="E2" s="705"/>
      <c r="F2" s="705"/>
      <c r="G2" s="705"/>
    </row>
    <row r="3" spans="1:13" x14ac:dyDescent="0.2">
      <c r="A3" s="703"/>
      <c r="B3" s="704"/>
      <c r="C3" s="705"/>
      <c r="D3" s="705"/>
      <c r="E3" s="705"/>
      <c r="F3" s="705"/>
      <c r="G3" s="705"/>
    </row>
    <row r="4" spans="1:13" ht="34" x14ac:dyDescent="0.2">
      <c r="A4" s="706" t="s">
        <v>531</v>
      </c>
      <c r="B4" s="707"/>
      <c r="C4" s="707"/>
      <c r="D4" s="707"/>
      <c r="E4" s="707"/>
      <c r="F4" s="707"/>
      <c r="G4" s="163" t="s">
        <v>532</v>
      </c>
    </row>
    <row r="5" spans="1:13" ht="16" x14ac:dyDescent="0.2">
      <c r="A5" s="708" t="s">
        <v>336</v>
      </c>
      <c r="B5" s="708"/>
      <c r="C5" s="708"/>
      <c r="D5" s="708"/>
      <c r="E5" s="708"/>
      <c r="F5" s="708"/>
      <c r="G5" s="324">
        <v>0.71</v>
      </c>
    </row>
    <row r="6" spans="1:13" ht="16" x14ac:dyDescent="0.2">
      <c r="A6" s="709" t="s">
        <v>328</v>
      </c>
      <c r="B6" s="708"/>
      <c r="C6" s="708"/>
      <c r="D6" s="708"/>
      <c r="E6" s="708"/>
      <c r="F6" s="708"/>
      <c r="G6" s="324">
        <v>0.75</v>
      </c>
    </row>
    <row r="7" spans="1:13" ht="16" x14ac:dyDescent="0.2">
      <c r="A7" s="710" t="s">
        <v>533</v>
      </c>
      <c r="B7" s="711"/>
      <c r="C7" s="711"/>
      <c r="D7" s="711"/>
      <c r="E7" s="711"/>
      <c r="F7" s="711"/>
      <c r="G7" s="324">
        <v>0.63</v>
      </c>
    </row>
    <row r="8" spans="1:13" ht="16" x14ac:dyDescent="0.2">
      <c r="A8" s="698" t="s">
        <v>5</v>
      </c>
      <c r="B8" s="698"/>
      <c r="C8" s="698"/>
      <c r="D8" s="698"/>
      <c r="E8" s="698"/>
      <c r="F8" s="698"/>
      <c r="G8" s="324">
        <v>0.71</v>
      </c>
    </row>
    <row r="9" spans="1:13" ht="16" x14ac:dyDescent="0.2">
      <c r="A9" s="698" t="s">
        <v>534</v>
      </c>
      <c r="B9" s="698"/>
      <c r="C9" s="698"/>
      <c r="D9" s="698"/>
      <c r="E9" s="698"/>
      <c r="F9" s="698"/>
      <c r="G9" s="324">
        <v>0.84</v>
      </c>
    </row>
    <row r="10" spans="1:13" ht="16" x14ac:dyDescent="0.2">
      <c r="A10" s="698" t="s">
        <v>535</v>
      </c>
      <c r="B10" s="698"/>
      <c r="C10" s="698"/>
      <c r="D10" s="698"/>
      <c r="E10" s="698"/>
      <c r="F10" s="698"/>
      <c r="G10" s="324">
        <v>0.56999999999999995</v>
      </c>
    </row>
    <row r="11" spans="1:13" ht="16" x14ac:dyDescent="0.2">
      <c r="A11" s="712" t="s">
        <v>536</v>
      </c>
      <c r="B11" s="713"/>
      <c r="C11" s="713"/>
      <c r="D11" s="713"/>
      <c r="E11" s="713"/>
      <c r="F11" s="713"/>
      <c r="G11" s="325">
        <v>0.75</v>
      </c>
    </row>
    <row r="12" spans="1:13" ht="16" x14ac:dyDescent="0.2">
      <c r="A12" s="698" t="s">
        <v>537</v>
      </c>
      <c r="B12" s="698"/>
      <c r="C12" s="698"/>
      <c r="D12" s="698"/>
      <c r="E12" s="698"/>
      <c r="F12" s="698"/>
      <c r="G12" s="324">
        <v>0.82</v>
      </c>
    </row>
    <row r="13" spans="1:13" ht="16" x14ac:dyDescent="0.2">
      <c r="A13" s="698" t="s">
        <v>538</v>
      </c>
      <c r="B13" s="698"/>
      <c r="C13" s="698"/>
      <c r="D13" s="698"/>
      <c r="E13" s="698"/>
      <c r="F13" s="698"/>
      <c r="G13" s="324">
        <v>0.69</v>
      </c>
    </row>
    <row r="14" spans="1:13" ht="16" x14ac:dyDescent="0.2">
      <c r="A14" s="708" t="s">
        <v>539</v>
      </c>
      <c r="B14" s="708"/>
      <c r="C14" s="708"/>
      <c r="D14" s="708"/>
      <c r="E14" s="708"/>
      <c r="F14" s="708"/>
      <c r="G14" s="324">
        <v>0.47</v>
      </c>
    </row>
    <row r="15" spans="1:13" ht="16" x14ac:dyDescent="0.2">
      <c r="A15" s="708" t="s">
        <v>540</v>
      </c>
      <c r="B15" s="708"/>
      <c r="C15" s="708"/>
      <c r="D15" s="708"/>
      <c r="E15" s="708"/>
      <c r="F15" s="708"/>
      <c r="G15" s="324">
        <v>0.72</v>
      </c>
    </row>
    <row r="16" spans="1:13" ht="16" x14ac:dyDescent="0.2">
      <c r="A16" s="708" t="s">
        <v>66</v>
      </c>
      <c r="B16" s="708"/>
      <c r="C16" s="708"/>
      <c r="D16" s="708"/>
      <c r="E16" s="708"/>
      <c r="F16" s="708"/>
      <c r="G16" s="324">
        <v>0.74</v>
      </c>
      <c r="M16" t="s">
        <v>553</v>
      </c>
    </row>
    <row r="17" spans="1:7" ht="16" x14ac:dyDescent="0.2">
      <c r="A17" s="708" t="s">
        <v>541</v>
      </c>
      <c r="B17" s="708"/>
      <c r="C17" s="708"/>
      <c r="D17" s="708"/>
      <c r="E17" s="708"/>
      <c r="F17" s="708"/>
      <c r="G17" s="324">
        <v>0.44</v>
      </c>
    </row>
    <row r="18" spans="1:7" ht="16" x14ac:dyDescent="0.2">
      <c r="A18" s="708" t="s">
        <v>542</v>
      </c>
      <c r="B18" s="708"/>
      <c r="C18" s="708"/>
      <c r="D18" s="708"/>
      <c r="E18" s="708"/>
      <c r="F18" s="708"/>
      <c r="G18" s="324">
        <v>0.31</v>
      </c>
    </row>
    <row r="19" spans="1:7" ht="16" x14ac:dyDescent="0.2">
      <c r="A19" s="708" t="s">
        <v>543</v>
      </c>
      <c r="B19" s="708"/>
      <c r="C19" s="708"/>
      <c r="D19" s="708"/>
      <c r="E19" s="708"/>
      <c r="F19" s="708"/>
      <c r="G19" s="324">
        <v>0.15</v>
      </c>
    </row>
    <row r="20" spans="1:7" ht="16" x14ac:dyDescent="0.2">
      <c r="A20" s="708" t="s">
        <v>544</v>
      </c>
      <c r="B20" s="708"/>
      <c r="C20" s="708"/>
      <c r="D20" s="708"/>
      <c r="E20" s="708"/>
      <c r="F20" s="708"/>
      <c r="G20" s="324">
        <v>0.35</v>
      </c>
    </row>
    <row r="21" spans="1:7" ht="16" x14ac:dyDescent="0.2">
      <c r="A21" s="714" t="s">
        <v>545</v>
      </c>
      <c r="B21" s="715"/>
      <c r="C21" s="715"/>
      <c r="D21" s="715"/>
      <c r="E21" s="715"/>
      <c r="F21" s="715"/>
      <c r="G21" s="164">
        <f>AVERAGE(G5:G20)</f>
        <v>0.60312500000000002</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A3BA-E8E2-7243-A62D-86E22DD6B3BC}">
  <dimension ref="A1:M21"/>
  <sheetViews>
    <sheetView workbookViewId="0">
      <selection activeCell="I4" sqref="I4"/>
    </sheetView>
  </sheetViews>
  <sheetFormatPr baseColWidth="10" defaultRowHeight="15" x14ac:dyDescent="0.2"/>
  <sheetData>
    <row r="1" spans="1:13" x14ac:dyDescent="0.2">
      <c r="A1" s="699" t="s">
        <v>530</v>
      </c>
      <c r="B1" s="700"/>
      <c r="C1" s="705" t="s">
        <v>734</v>
      </c>
      <c r="D1" s="705"/>
      <c r="E1" s="705"/>
      <c r="F1" s="705"/>
      <c r="G1" s="705"/>
    </row>
    <row r="2" spans="1:13" x14ac:dyDescent="0.2">
      <c r="A2" s="701"/>
      <c r="B2" s="702"/>
      <c r="C2" s="705"/>
      <c r="D2" s="705"/>
      <c r="E2" s="705"/>
      <c r="F2" s="705"/>
      <c r="G2" s="705"/>
    </row>
    <row r="3" spans="1:13" x14ac:dyDescent="0.2">
      <c r="A3" s="703"/>
      <c r="B3" s="704"/>
      <c r="C3" s="705"/>
      <c r="D3" s="705"/>
      <c r="E3" s="705"/>
      <c r="F3" s="705"/>
      <c r="G3" s="705"/>
    </row>
    <row r="4" spans="1:13" ht="34" x14ac:dyDescent="0.2">
      <c r="A4" s="706" t="s">
        <v>531</v>
      </c>
      <c r="B4" s="707"/>
      <c r="C4" s="707"/>
      <c r="D4" s="707"/>
      <c r="E4" s="707"/>
      <c r="F4" s="707"/>
      <c r="G4" s="163" t="s">
        <v>532</v>
      </c>
    </row>
    <row r="5" spans="1:13" ht="16" x14ac:dyDescent="0.2">
      <c r="A5" s="708" t="s">
        <v>336</v>
      </c>
      <c r="B5" s="708"/>
      <c r="C5" s="708"/>
      <c r="D5" s="708"/>
      <c r="E5" s="708"/>
      <c r="F5" s="708"/>
      <c r="G5" s="324">
        <v>0.71</v>
      </c>
    </row>
    <row r="6" spans="1:13" ht="16" x14ac:dyDescent="0.2">
      <c r="A6" s="709" t="s">
        <v>328</v>
      </c>
      <c r="B6" s="708"/>
      <c r="C6" s="708"/>
      <c r="D6" s="708"/>
      <c r="E6" s="708"/>
      <c r="F6" s="708"/>
      <c r="G6" s="324">
        <v>0.71</v>
      </c>
    </row>
    <row r="7" spans="1:13" ht="16" x14ac:dyDescent="0.2">
      <c r="A7" s="710" t="s">
        <v>533</v>
      </c>
      <c r="B7" s="711"/>
      <c r="C7" s="711"/>
      <c r="D7" s="711"/>
      <c r="E7" s="711"/>
      <c r="F7" s="711"/>
      <c r="G7" s="324">
        <v>0.75</v>
      </c>
    </row>
    <row r="8" spans="1:13" ht="16" x14ac:dyDescent="0.2">
      <c r="A8" s="698" t="s">
        <v>5</v>
      </c>
      <c r="B8" s="698"/>
      <c r="C8" s="698"/>
      <c r="D8" s="698"/>
      <c r="E8" s="698"/>
      <c r="F8" s="698"/>
      <c r="G8" s="324">
        <v>0.73</v>
      </c>
    </row>
    <row r="9" spans="1:13" ht="16" x14ac:dyDescent="0.2">
      <c r="A9" s="698" t="s">
        <v>534</v>
      </c>
      <c r="B9" s="698"/>
      <c r="C9" s="698"/>
      <c r="D9" s="698"/>
      <c r="E9" s="698"/>
      <c r="F9" s="698"/>
      <c r="G9" s="324">
        <v>0.74</v>
      </c>
    </row>
    <row r="10" spans="1:13" ht="16" x14ac:dyDescent="0.2">
      <c r="A10" s="698" t="s">
        <v>535</v>
      </c>
      <c r="B10" s="698"/>
      <c r="C10" s="698"/>
      <c r="D10" s="698"/>
      <c r="E10" s="698"/>
      <c r="F10" s="698"/>
      <c r="G10" s="324">
        <v>0.69</v>
      </c>
    </row>
    <row r="11" spans="1:13" ht="16" x14ac:dyDescent="0.2">
      <c r="A11" s="712" t="s">
        <v>536</v>
      </c>
      <c r="B11" s="713"/>
      <c r="C11" s="713"/>
      <c r="D11" s="713"/>
      <c r="E11" s="713"/>
      <c r="F11" s="713"/>
      <c r="G11" s="325">
        <v>0.67</v>
      </c>
    </row>
    <row r="12" spans="1:13" ht="16" x14ac:dyDescent="0.2">
      <c r="A12" s="698" t="s">
        <v>537</v>
      </c>
      <c r="B12" s="698"/>
      <c r="C12" s="698"/>
      <c r="D12" s="698"/>
      <c r="E12" s="698"/>
      <c r="F12" s="698"/>
      <c r="G12" s="324">
        <v>0.82</v>
      </c>
    </row>
    <row r="13" spans="1:13" ht="16" x14ac:dyDescent="0.2">
      <c r="A13" s="698" t="s">
        <v>538</v>
      </c>
      <c r="B13" s="698"/>
      <c r="C13" s="698"/>
      <c r="D13" s="698"/>
      <c r="E13" s="698"/>
      <c r="F13" s="698"/>
      <c r="G13" s="324">
        <v>0.65</v>
      </c>
    </row>
    <row r="14" spans="1:13" ht="16" x14ac:dyDescent="0.2">
      <c r="A14" s="708" t="s">
        <v>539</v>
      </c>
      <c r="B14" s="708"/>
      <c r="C14" s="708"/>
      <c r="D14" s="708"/>
      <c r="E14" s="708"/>
      <c r="F14" s="708"/>
      <c r="G14" s="324">
        <v>0.62</v>
      </c>
    </row>
    <row r="15" spans="1:13" ht="16" x14ac:dyDescent="0.2">
      <c r="A15" s="708" t="s">
        <v>540</v>
      </c>
      <c r="B15" s="708"/>
      <c r="C15" s="708"/>
      <c r="D15" s="708"/>
      <c r="E15" s="708"/>
      <c r="F15" s="708"/>
      <c r="G15" s="324">
        <v>0.76</v>
      </c>
    </row>
    <row r="16" spans="1:13" ht="16" x14ac:dyDescent="0.2">
      <c r="A16" s="708" t="s">
        <v>66</v>
      </c>
      <c r="B16" s="708"/>
      <c r="C16" s="708"/>
      <c r="D16" s="708"/>
      <c r="E16" s="708"/>
      <c r="F16" s="708"/>
      <c r="G16" s="324">
        <v>0.65</v>
      </c>
      <c r="M16" t="s">
        <v>553</v>
      </c>
    </row>
    <row r="17" spans="1:7" ht="16" x14ac:dyDescent="0.2">
      <c r="A17" s="708" t="s">
        <v>541</v>
      </c>
      <c r="B17" s="708"/>
      <c r="C17" s="708"/>
      <c r="D17" s="708"/>
      <c r="E17" s="708"/>
      <c r="F17" s="708"/>
      <c r="G17" s="324">
        <v>0.56000000000000005</v>
      </c>
    </row>
    <row r="18" spans="1:7" ht="16" x14ac:dyDescent="0.2">
      <c r="A18" s="708" t="s">
        <v>542</v>
      </c>
      <c r="B18" s="708"/>
      <c r="C18" s="708"/>
      <c r="D18" s="708"/>
      <c r="E18" s="708"/>
      <c r="F18" s="708"/>
      <c r="G18" s="324">
        <v>0.49</v>
      </c>
    </row>
    <row r="19" spans="1:7" ht="16" x14ac:dyDescent="0.2">
      <c r="A19" s="708" t="s">
        <v>543</v>
      </c>
      <c r="B19" s="708"/>
      <c r="C19" s="708"/>
      <c r="D19" s="708"/>
      <c r="E19" s="708"/>
      <c r="F19" s="708"/>
      <c r="G19" s="324">
        <v>0.48</v>
      </c>
    </row>
    <row r="20" spans="1:7" ht="16" x14ac:dyDescent="0.2">
      <c r="A20" s="708" t="s">
        <v>544</v>
      </c>
      <c r="B20" s="708"/>
      <c r="C20" s="708"/>
      <c r="D20" s="708"/>
      <c r="E20" s="708"/>
      <c r="F20" s="708"/>
      <c r="G20" s="324">
        <v>0.57999999999999996</v>
      </c>
    </row>
    <row r="21" spans="1:7" ht="16" x14ac:dyDescent="0.2">
      <c r="A21" s="714" t="s">
        <v>545</v>
      </c>
      <c r="B21" s="715"/>
      <c r="C21" s="715"/>
      <c r="D21" s="715"/>
      <c r="E21" s="715"/>
      <c r="F21" s="715"/>
      <c r="G21" s="164">
        <f>AVERAGE(G5:G20)</f>
        <v>0.66312500000000008</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BAED-A656-45A3-AD79-8F0E70C8EE56}">
  <dimension ref="A1:M21"/>
  <sheetViews>
    <sheetView topLeftCell="C2" workbookViewId="0">
      <selection activeCell="I21" sqref="I21"/>
    </sheetView>
  </sheetViews>
  <sheetFormatPr baseColWidth="10" defaultRowHeight="15" x14ac:dyDescent="0.2"/>
  <sheetData>
    <row r="1" spans="1:13" x14ac:dyDescent="0.2">
      <c r="A1" s="699" t="s">
        <v>530</v>
      </c>
      <c r="B1" s="700"/>
      <c r="C1" s="705" t="s">
        <v>791</v>
      </c>
      <c r="D1" s="705"/>
      <c r="E1" s="705"/>
      <c r="F1" s="705"/>
      <c r="G1" s="705"/>
    </row>
    <row r="2" spans="1:13" x14ac:dyDescent="0.2">
      <c r="A2" s="701"/>
      <c r="B2" s="702"/>
      <c r="C2" s="705"/>
      <c r="D2" s="705"/>
      <c r="E2" s="705"/>
      <c r="F2" s="705"/>
      <c r="G2" s="705"/>
    </row>
    <row r="3" spans="1:13" x14ac:dyDescent="0.2">
      <c r="A3" s="703"/>
      <c r="B3" s="704"/>
      <c r="C3" s="705"/>
      <c r="D3" s="705"/>
      <c r="E3" s="705"/>
      <c r="F3" s="705"/>
      <c r="G3" s="705"/>
    </row>
    <row r="4" spans="1:13" ht="34" x14ac:dyDescent="0.2">
      <c r="A4" s="706" t="s">
        <v>531</v>
      </c>
      <c r="B4" s="707"/>
      <c r="C4" s="707"/>
      <c r="D4" s="707"/>
      <c r="E4" s="707"/>
      <c r="F4" s="707"/>
      <c r="G4" s="163" t="s">
        <v>532</v>
      </c>
      <c r="H4" s="433"/>
    </row>
    <row r="5" spans="1:13" ht="16" x14ac:dyDescent="0.2">
      <c r="A5" s="708" t="s">
        <v>336</v>
      </c>
      <c r="B5" s="708"/>
      <c r="C5" s="708"/>
      <c r="D5" s="708"/>
      <c r="E5" s="708"/>
      <c r="F5" s="708"/>
      <c r="G5" s="397">
        <v>0.8</v>
      </c>
      <c r="H5" s="433"/>
    </row>
    <row r="6" spans="1:13" ht="16" x14ac:dyDescent="0.2">
      <c r="A6" s="709" t="s">
        <v>328</v>
      </c>
      <c r="B6" s="708"/>
      <c r="C6" s="708"/>
      <c r="D6" s="708"/>
      <c r="E6" s="708"/>
      <c r="F6" s="708"/>
      <c r="G6" s="397">
        <v>0.85</v>
      </c>
      <c r="H6" s="433"/>
    </row>
    <row r="7" spans="1:13" ht="16" x14ac:dyDescent="0.2">
      <c r="A7" s="710" t="s">
        <v>533</v>
      </c>
      <c r="B7" s="711"/>
      <c r="C7" s="711"/>
      <c r="D7" s="711"/>
      <c r="E7" s="711"/>
      <c r="F7" s="711"/>
      <c r="G7" s="397">
        <v>0.8</v>
      </c>
      <c r="H7" s="433"/>
    </row>
    <row r="8" spans="1:13" ht="16" x14ac:dyDescent="0.2">
      <c r="A8" s="698" t="s">
        <v>5</v>
      </c>
      <c r="B8" s="698"/>
      <c r="C8" s="698"/>
      <c r="D8" s="698"/>
      <c r="E8" s="698"/>
      <c r="F8" s="698"/>
      <c r="G8" s="397">
        <v>0.85</v>
      </c>
      <c r="H8" s="433"/>
    </row>
    <row r="9" spans="1:13" ht="16" x14ac:dyDescent="0.2">
      <c r="A9" s="698" t="s">
        <v>534</v>
      </c>
      <c r="B9" s="698"/>
      <c r="C9" s="698"/>
      <c r="D9" s="698"/>
      <c r="E9" s="698"/>
      <c r="F9" s="698"/>
      <c r="G9" s="397">
        <v>0.74</v>
      </c>
      <c r="H9" s="433"/>
    </row>
    <row r="10" spans="1:13" ht="16" x14ac:dyDescent="0.2">
      <c r="A10" s="698" t="s">
        <v>535</v>
      </c>
      <c r="B10" s="698"/>
      <c r="C10" s="698"/>
      <c r="D10" s="698"/>
      <c r="E10" s="698"/>
      <c r="F10" s="698"/>
      <c r="G10" s="397">
        <v>0.84</v>
      </c>
      <c r="H10" s="433"/>
    </row>
    <row r="11" spans="1:13" ht="16" x14ac:dyDescent="0.2">
      <c r="A11" s="712" t="s">
        <v>536</v>
      </c>
      <c r="B11" s="713"/>
      <c r="C11" s="713"/>
      <c r="D11" s="713"/>
      <c r="E11" s="713"/>
      <c r="F11" s="713"/>
      <c r="G11" s="398">
        <v>0.52</v>
      </c>
      <c r="H11" s="433"/>
    </row>
    <row r="12" spans="1:13" ht="16" x14ac:dyDescent="0.2">
      <c r="A12" s="698" t="s">
        <v>537</v>
      </c>
      <c r="B12" s="698"/>
      <c r="C12" s="698"/>
      <c r="D12" s="698"/>
      <c r="E12" s="698"/>
      <c r="F12" s="698"/>
      <c r="G12" s="397">
        <v>0.53</v>
      </c>
      <c r="H12" s="433"/>
    </row>
    <row r="13" spans="1:13" ht="16" x14ac:dyDescent="0.2">
      <c r="A13" s="698" t="s">
        <v>538</v>
      </c>
      <c r="B13" s="698"/>
      <c r="C13" s="698"/>
      <c r="D13" s="698"/>
      <c r="E13" s="698"/>
      <c r="F13" s="698"/>
      <c r="G13" s="397">
        <v>0.96</v>
      </c>
      <c r="H13" s="433"/>
    </row>
    <row r="14" spans="1:13" ht="16" x14ac:dyDescent="0.2">
      <c r="A14" s="708" t="s">
        <v>539</v>
      </c>
      <c r="B14" s="708"/>
      <c r="C14" s="708"/>
      <c r="D14" s="708"/>
      <c r="E14" s="708"/>
      <c r="F14" s="708"/>
      <c r="G14" s="397">
        <v>0.74</v>
      </c>
      <c r="H14" s="433"/>
    </row>
    <row r="15" spans="1:13" ht="16" x14ac:dyDescent="0.2">
      <c r="A15" s="708" t="s">
        <v>540</v>
      </c>
      <c r="B15" s="708"/>
      <c r="C15" s="708"/>
      <c r="D15" s="708"/>
      <c r="E15" s="708"/>
      <c r="F15" s="708"/>
      <c r="G15" s="397">
        <v>0.84</v>
      </c>
      <c r="H15" s="433"/>
    </row>
    <row r="16" spans="1:13" ht="16" x14ac:dyDescent="0.2">
      <c r="A16" s="708" t="s">
        <v>66</v>
      </c>
      <c r="B16" s="708"/>
      <c r="C16" s="708"/>
      <c r="D16" s="708"/>
      <c r="E16" s="708"/>
      <c r="F16" s="708"/>
      <c r="G16" s="397">
        <v>0.89</v>
      </c>
      <c r="H16" s="433"/>
      <c r="M16" t="s">
        <v>553</v>
      </c>
    </row>
    <row r="17" spans="1:8" ht="16" x14ac:dyDescent="0.2">
      <c r="A17" s="708" t="s">
        <v>541</v>
      </c>
      <c r="B17" s="708"/>
      <c r="C17" s="708"/>
      <c r="D17" s="708"/>
      <c r="E17" s="708"/>
      <c r="F17" s="708"/>
      <c r="G17" s="397">
        <v>0.76</v>
      </c>
      <c r="H17" s="433"/>
    </row>
    <row r="18" spans="1:8" ht="16" x14ac:dyDescent="0.2">
      <c r="A18" s="708" t="s">
        <v>542</v>
      </c>
      <c r="B18" s="708"/>
      <c r="C18" s="708"/>
      <c r="D18" s="708"/>
      <c r="E18" s="708"/>
      <c r="F18" s="708"/>
      <c r="G18" s="397">
        <v>0.61</v>
      </c>
      <c r="H18" s="433"/>
    </row>
    <row r="19" spans="1:8" ht="16" x14ac:dyDescent="0.2">
      <c r="A19" s="708" t="s">
        <v>543</v>
      </c>
      <c r="B19" s="708"/>
      <c r="C19" s="708"/>
      <c r="D19" s="708"/>
      <c r="E19" s="708"/>
      <c r="F19" s="708"/>
      <c r="G19" s="397">
        <v>0.74</v>
      </c>
      <c r="H19" s="433"/>
    </row>
    <row r="20" spans="1:8" ht="16" x14ac:dyDescent="0.2">
      <c r="A20" s="708" t="s">
        <v>544</v>
      </c>
      <c r="B20" s="708"/>
      <c r="C20" s="708"/>
      <c r="D20" s="708"/>
      <c r="E20" s="708"/>
      <c r="F20" s="708"/>
      <c r="G20" s="324">
        <v>0.42</v>
      </c>
      <c r="H20" s="433"/>
    </row>
    <row r="21" spans="1:8" ht="16" x14ac:dyDescent="0.2">
      <c r="A21" s="714" t="s">
        <v>545</v>
      </c>
      <c r="B21" s="715"/>
      <c r="C21" s="715"/>
      <c r="D21" s="715"/>
      <c r="E21" s="715"/>
      <c r="F21" s="715"/>
      <c r="G21" s="164">
        <f>AVERAGE(G5:G20)</f>
        <v>0.74312500000000004</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0D07-4654-424D-B482-804B49F3AE34}">
  <dimension ref="A1:M21"/>
  <sheetViews>
    <sheetView tabSelected="1" topLeftCell="D1" workbookViewId="0">
      <selection activeCell="G19" sqref="G19"/>
    </sheetView>
  </sheetViews>
  <sheetFormatPr baseColWidth="10" defaultRowHeight="15" x14ac:dyDescent="0.2"/>
  <sheetData>
    <row r="1" spans="1:13" x14ac:dyDescent="0.2">
      <c r="A1" s="699" t="s">
        <v>530</v>
      </c>
      <c r="B1" s="700"/>
      <c r="C1" s="705" t="s">
        <v>790</v>
      </c>
      <c r="D1" s="705"/>
      <c r="E1" s="705"/>
      <c r="F1" s="705"/>
      <c r="G1" s="705"/>
    </row>
    <row r="2" spans="1:13" x14ac:dyDescent="0.2">
      <c r="A2" s="701"/>
      <c r="B2" s="702"/>
      <c r="C2" s="705"/>
      <c r="D2" s="705"/>
      <c r="E2" s="705"/>
      <c r="F2" s="705"/>
      <c r="G2" s="705"/>
    </row>
    <row r="3" spans="1:13" x14ac:dyDescent="0.2">
      <c r="A3" s="703"/>
      <c r="B3" s="704"/>
      <c r="C3" s="705"/>
      <c r="D3" s="705"/>
      <c r="E3" s="705"/>
      <c r="F3" s="705"/>
      <c r="G3" s="705"/>
    </row>
    <row r="4" spans="1:13" ht="51" x14ac:dyDescent="0.2">
      <c r="A4" s="706" t="s">
        <v>531</v>
      </c>
      <c r="B4" s="707"/>
      <c r="C4" s="707"/>
      <c r="D4" s="707"/>
      <c r="E4" s="707"/>
      <c r="F4" s="707"/>
      <c r="G4" s="163" t="s">
        <v>798</v>
      </c>
    </row>
    <row r="5" spans="1:13" ht="16" x14ac:dyDescent="0.2">
      <c r="A5" s="708" t="s">
        <v>336</v>
      </c>
      <c r="B5" s="708"/>
      <c r="C5" s="708"/>
      <c r="D5" s="708"/>
      <c r="E5" s="708"/>
      <c r="F5" s="708"/>
      <c r="G5" s="397">
        <v>0.86</v>
      </c>
    </row>
    <row r="6" spans="1:13" ht="16" x14ac:dyDescent="0.2">
      <c r="A6" s="709" t="s">
        <v>328</v>
      </c>
      <c r="B6" s="708"/>
      <c r="C6" s="708"/>
      <c r="D6" s="708"/>
      <c r="E6" s="708"/>
      <c r="F6" s="708"/>
      <c r="G6" s="397">
        <v>0.91</v>
      </c>
    </row>
    <row r="7" spans="1:13" ht="16" x14ac:dyDescent="0.2">
      <c r="A7" s="710" t="s">
        <v>533</v>
      </c>
      <c r="B7" s="711"/>
      <c r="C7" s="711"/>
      <c r="D7" s="711"/>
      <c r="E7" s="711"/>
      <c r="F7" s="711"/>
      <c r="G7" s="324">
        <v>0.91</v>
      </c>
    </row>
    <row r="8" spans="1:13" ht="16" x14ac:dyDescent="0.2">
      <c r="A8" s="698" t="s">
        <v>5</v>
      </c>
      <c r="B8" s="698"/>
      <c r="C8" s="698"/>
      <c r="D8" s="698"/>
      <c r="E8" s="698"/>
      <c r="F8" s="698"/>
      <c r="G8" s="324">
        <v>1</v>
      </c>
    </row>
    <row r="9" spans="1:13" ht="16" x14ac:dyDescent="0.2">
      <c r="A9" s="698" t="s">
        <v>534</v>
      </c>
      <c r="B9" s="698"/>
      <c r="C9" s="698"/>
      <c r="D9" s="698"/>
      <c r="E9" s="698"/>
      <c r="F9" s="698"/>
      <c r="G9" s="397">
        <v>0.86</v>
      </c>
    </row>
    <row r="10" spans="1:13" ht="16" x14ac:dyDescent="0.2">
      <c r="A10" s="698" t="s">
        <v>535</v>
      </c>
      <c r="B10" s="698"/>
      <c r="C10" s="698"/>
      <c r="D10" s="698"/>
      <c r="E10" s="698"/>
      <c r="F10" s="698"/>
      <c r="G10" s="397">
        <v>0.92</v>
      </c>
    </row>
    <row r="11" spans="1:13" ht="16" x14ac:dyDescent="0.2">
      <c r="A11" s="712" t="s">
        <v>536</v>
      </c>
      <c r="B11" s="713"/>
      <c r="C11" s="713"/>
      <c r="D11" s="713"/>
      <c r="E11" s="713"/>
      <c r="F11" s="713"/>
      <c r="G11" s="398">
        <v>0.93</v>
      </c>
    </row>
    <row r="12" spans="1:13" ht="16" x14ac:dyDescent="0.2">
      <c r="A12" s="698" t="s">
        <v>537</v>
      </c>
      <c r="B12" s="698"/>
      <c r="C12" s="698"/>
      <c r="D12" s="698"/>
      <c r="E12" s="698"/>
      <c r="F12" s="698"/>
      <c r="G12" s="397">
        <v>0.76</v>
      </c>
    </row>
    <row r="13" spans="1:13" ht="16" x14ac:dyDescent="0.2">
      <c r="A13" s="698" t="s">
        <v>538</v>
      </c>
      <c r="B13" s="698"/>
      <c r="C13" s="698"/>
      <c r="D13" s="698"/>
      <c r="E13" s="698"/>
      <c r="F13" s="698"/>
      <c r="G13" s="397">
        <v>1</v>
      </c>
    </row>
    <row r="14" spans="1:13" ht="16" x14ac:dyDescent="0.2">
      <c r="A14" s="708" t="s">
        <v>539</v>
      </c>
      <c r="B14" s="708"/>
      <c r="C14" s="708"/>
      <c r="D14" s="708"/>
      <c r="E14" s="708"/>
      <c r="F14" s="708"/>
      <c r="G14" s="397">
        <v>1</v>
      </c>
    </row>
    <row r="15" spans="1:13" ht="16" x14ac:dyDescent="0.2">
      <c r="A15" s="708" t="s">
        <v>540</v>
      </c>
      <c r="B15" s="708"/>
      <c r="C15" s="708"/>
      <c r="D15" s="708"/>
      <c r="E15" s="708"/>
      <c r="F15" s="708"/>
      <c r="G15" s="397">
        <v>0.83</v>
      </c>
    </row>
    <row r="16" spans="1:13" ht="16" x14ac:dyDescent="0.2">
      <c r="A16" s="708" t="s">
        <v>66</v>
      </c>
      <c r="B16" s="708"/>
      <c r="C16" s="708"/>
      <c r="D16" s="708"/>
      <c r="E16" s="708"/>
      <c r="F16" s="708"/>
      <c r="G16" s="397">
        <v>0.94</v>
      </c>
      <c r="M16" t="s">
        <v>553</v>
      </c>
    </row>
    <row r="17" spans="1:7" ht="16" x14ac:dyDescent="0.2">
      <c r="A17" s="708" t="s">
        <v>541</v>
      </c>
      <c r="B17" s="708"/>
      <c r="C17" s="708"/>
      <c r="D17" s="708"/>
      <c r="E17" s="708"/>
      <c r="F17" s="708"/>
      <c r="G17" s="397">
        <v>1</v>
      </c>
    </row>
    <row r="18" spans="1:7" ht="16" x14ac:dyDescent="0.2">
      <c r="A18" s="708" t="s">
        <v>542</v>
      </c>
      <c r="B18" s="708"/>
      <c r="C18" s="708"/>
      <c r="D18" s="708"/>
      <c r="E18" s="708"/>
      <c r="F18" s="708"/>
      <c r="G18" s="397">
        <v>0.88</v>
      </c>
    </row>
    <row r="19" spans="1:7" ht="16" x14ac:dyDescent="0.2">
      <c r="A19" s="708" t="s">
        <v>543</v>
      </c>
      <c r="B19" s="708"/>
      <c r="C19" s="708"/>
      <c r="D19" s="708"/>
      <c r="E19" s="708"/>
      <c r="F19" s="708"/>
      <c r="G19" s="397">
        <v>0.86</v>
      </c>
    </row>
    <row r="20" spans="1:7" ht="16" x14ac:dyDescent="0.2">
      <c r="A20" s="708" t="s">
        <v>544</v>
      </c>
      <c r="B20" s="708"/>
      <c r="C20" s="708"/>
      <c r="D20" s="708"/>
      <c r="E20" s="708"/>
      <c r="F20" s="708"/>
      <c r="G20" s="397">
        <v>0.8</v>
      </c>
    </row>
    <row r="21" spans="1:7" ht="16" x14ac:dyDescent="0.2">
      <c r="A21" s="714" t="s">
        <v>545</v>
      </c>
      <c r="B21" s="715"/>
      <c r="C21" s="715"/>
      <c r="D21" s="715"/>
      <c r="E21" s="715"/>
      <c r="F21" s="715"/>
      <c r="G21" s="164">
        <f>AVERAGE(G5:G20)</f>
        <v>0.90374999999999994</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III SEGUIMIENTO</vt:lpstr>
      <vt:lpstr>IV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2023-01-24T02:28:04Z</dcterms:modified>
</cp:coreProperties>
</file>