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filterPrivacy="1" defaultThemeVersion="124226"/>
  <xr:revisionPtr revIDLastSave="0" documentId="13_ncr:1_{AE4C287E-E01F-40F2-91DC-32AF95F34FBB}" xr6:coauthVersionLast="46" xr6:coauthVersionMax="46" xr10:uidLastSave="{00000000-0000-0000-0000-000000000000}"/>
  <bookViews>
    <workbookView xWindow="-120" yWindow="-120" windowWidth="20730" windowHeight="11160" tabRatio="791" firstSheet="2" activeTab="6" xr2:uid="{00000000-000D-0000-FFFF-FFFF00000000}"/>
  </bookViews>
  <sheets>
    <sheet name="(1) Consulta Ext-PyD" sheetId="19" r:id="rId1"/>
    <sheet name="(2) Odontología" sheetId="17" r:id="rId2"/>
    <sheet name="(3) Urgencias-Hosp" sheetId="9" r:id="rId3"/>
    <sheet name="(4) Laboratorio clinico" sheetId="35" r:id="rId4"/>
    <sheet name="(5) Servicio Farmaceutico" sheetId="11" r:id="rId5"/>
    <sheet name="(6) Atención al Usuario" sheetId="15" r:id="rId6"/>
    <sheet name="Evaluación de controles" sheetId="36" r:id="rId7"/>
    <sheet name="Resumen" sheetId="21" state="hidden" r:id="rId8"/>
    <sheet name="Evolución" sheetId="22" state="hidden" r:id="rId9"/>
    <sheet name="Listas" sheetId="4" state="hidden" r:id="rId10"/>
    <sheet name="Impactos" sheetId="24" state="hidden" r:id="rId11"/>
    <sheet name="Idea Zonas" sheetId="26" state="hidden" r:id="rId12"/>
    <sheet name="formatos pre" sheetId="34" state="hidden"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_xlnm._FilterDatabase" localSheetId="9" hidden="1">Listas!$AC$12:$AC$15</definedName>
    <definedName name="_xlnm.Print_Area" localSheetId="8">Evolución!$B$1:$Q$17</definedName>
    <definedName name="_xlnm.Print_Area" localSheetId="10">Impactos!$A$1:$G$12</definedName>
    <definedName name="_xlnm.Print_Area" localSheetId="7">Resumen!$A$1:$O$32</definedName>
    <definedName name="_xlnm.Criteria" localSheetId="9">Listas!$AC$12:$AC$15</definedName>
    <definedName name="_xlnm.Print_Titles" localSheetId="1">'(2) Odontología'!$8:$9</definedName>
    <definedName name="_xlnm.Print_Titles" localSheetId="2">'(3) Urgencias-Hosp'!$8:$9</definedName>
    <definedName name="_xlnm.Print_Titles" localSheetId="4">'(5) Servicio Farmaceutico'!$8:$9</definedName>
    <definedName name="Z_31578BE1_199E_4DDD_BD28_180CDA7042A3_.wvu.Cols" localSheetId="0" hidden="1">'(1) Consulta Ext-PyD'!$D:$D,'(1) Consulta Ext-PyD'!$F:$F,'(1) Consulta Ext-PyD'!$K:$M,'(1) Consulta Ext-PyD'!$Q:$Q,'(1) Consulta Ext-PyD'!$S:$T,'(1) Consulta Ext-PyD'!$V:$X</definedName>
    <definedName name="Z_31578BE1_199E_4DDD_BD28_180CDA7042A3_.wvu.Cols" localSheetId="1" hidden="1">'(2) Odontología'!$D:$D,'(2) Odontología'!$F:$F,'(2) Odontología'!$K:$M,'(2) Odontología'!$Q:$Q,'(2) Odontología'!$S:$T,'(2) Odontología'!$V:$V</definedName>
    <definedName name="Z_31578BE1_199E_4DDD_BD28_180CDA7042A3_.wvu.Cols" localSheetId="2" hidden="1">'(3) Urgencias-Hosp'!$D:$D,'(3) Urgencias-Hosp'!$F:$F,'(3) Urgencias-Hosp'!$K:$M,'(3) Urgencias-Hosp'!$Q:$Q,'(3) Urgencias-Hosp'!$S:$T,'(3) Urgencias-Hosp'!$V:$V</definedName>
    <definedName name="Z_31578BE1_199E_4DDD_BD28_180CDA7042A3_.wvu.Cols" localSheetId="3" hidden="1">'(4) Laboratorio clinico'!$D:$D,'(4) Laboratorio clinico'!$F:$F,'(4) Laboratorio clinico'!$K:$M,'(4) Laboratorio clinico'!$Q:$Q,'(4) Laboratorio clinico'!$S:$T,'(4) Laboratorio clinico'!$V:$X</definedName>
    <definedName name="Z_31578BE1_199E_4DDD_BD28_180CDA7042A3_.wvu.Cols" localSheetId="4" hidden="1">'(5) Servicio Farmaceutico'!$D:$D,'(5) Servicio Farmaceutico'!$F:$F,'(5) Servicio Farmaceutico'!$K:$M,'(5) Servicio Farmaceutico'!$Q:$Q,'(5) Servicio Farmaceutico'!$S:$T,'(5) Servicio Farmaceutico'!$V:$V</definedName>
    <definedName name="Z_31578BE1_199E_4DDD_BD28_180CDA7042A3_.wvu.Cols" localSheetId="5" hidden="1">'(6) Atención al Usuario'!$D:$D,'(6) Atención al Usuario'!$F:$F,'(6) Atención al Usuario'!$K:$M,'(6) Atención al Usuario'!$Q:$Q,'(6) Atención al Usuario'!$S:$T,'(6) Atención al Usuario'!$V:$X</definedName>
    <definedName name="Z_31578BE1_199E_4DDD_BD28_180CDA7042A3_.wvu.Cols" localSheetId="7" hidden="1">Resumen!$Q:$AE,Resumen!$AH:$AX</definedName>
    <definedName name="Z_31578BE1_199E_4DDD_BD28_180CDA7042A3_.wvu.PrintArea" localSheetId="1" hidden="1">'(2) Odontología'!$A$1:$V$16</definedName>
    <definedName name="Z_31578BE1_199E_4DDD_BD28_180CDA7042A3_.wvu.PrintArea" localSheetId="2" hidden="1">'(3) Urgencias-Hosp'!$A$1:$V$12</definedName>
    <definedName name="Z_31578BE1_199E_4DDD_BD28_180CDA7042A3_.wvu.PrintArea" localSheetId="3" hidden="1">'(4) Laboratorio clinico'!$A$1:$V$12</definedName>
    <definedName name="Z_31578BE1_199E_4DDD_BD28_180CDA7042A3_.wvu.PrintArea" localSheetId="4" hidden="1">'(5) Servicio Farmaceutico'!$A$1:$V$11</definedName>
    <definedName name="Z_31578BE1_199E_4DDD_BD28_180CDA7042A3_.wvu.PrintArea" localSheetId="5" hidden="1">'(6) Atención al Usuario'!$A$1:$V$12</definedName>
    <definedName name="Z_31578BE1_199E_4DDD_BD28_180CDA7042A3_.wvu.PrintArea" localSheetId="8" hidden="1">Evolución!$K$1:$Q$10</definedName>
    <definedName name="Z_31578BE1_199E_4DDD_BD28_180CDA7042A3_.wvu.PrintArea" localSheetId="10" hidden="1">Impactos!$A$1:$G$12</definedName>
    <definedName name="Z_31578BE1_199E_4DDD_BD28_180CDA7042A3_.wvu.PrintArea" localSheetId="7" hidden="1">Resumen!$A$1:$O$30</definedName>
    <definedName name="Z_31578BE1_199E_4DDD_BD28_180CDA7042A3_.wvu.PrintTitles" localSheetId="1" hidden="1">'(2) Odontología'!$8:$9</definedName>
    <definedName name="Z_31578BE1_199E_4DDD_BD28_180CDA7042A3_.wvu.PrintTitles" localSheetId="2" hidden="1">'(3) Urgencias-Hosp'!$8:$9</definedName>
    <definedName name="Z_31578BE1_199E_4DDD_BD28_180CDA7042A3_.wvu.PrintTitles" localSheetId="4" hidden="1">'(5) Servicio Farmaceutico'!$8:$9</definedName>
    <definedName name="Z_42BB51DB_DC3E_4DA5_9499_5574EB19780E_.wvu.Cols" localSheetId="0" hidden="1">'(1) Consulta Ext-PyD'!$D:$D,'(1) Consulta Ext-PyD'!$F:$F,'(1) Consulta Ext-PyD'!$K:$M,'(1) Consulta Ext-PyD'!$Q:$Q,'(1) Consulta Ext-PyD'!$S:$T,'(1) Consulta Ext-PyD'!$V:$X</definedName>
    <definedName name="Z_42BB51DB_DC3E_4DA5_9499_5574EB19780E_.wvu.Cols" localSheetId="1" hidden="1">'(2) Odontología'!$D:$D,'(2) Odontología'!$F:$F,'(2) Odontología'!$K:$M,'(2) Odontología'!$Q:$Q,'(2) Odontología'!$S:$T,'(2) Odontología'!$V:$V</definedName>
    <definedName name="Z_42BB51DB_DC3E_4DA5_9499_5574EB19780E_.wvu.Cols" localSheetId="2" hidden="1">'(3) Urgencias-Hosp'!$D:$D,'(3) Urgencias-Hosp'!$F:$F,'(3) Urgencias-Hosp'!$K:$M,'(3) Urgencias-Hosp'!$Q:$Q,'(3) Urgencias-Hosp'!$S:$T,'(3) Urgencias-Hosp'!$V:$V</definedName>
    <definedName name="Z_42BB51DB_DC3E_4DA5_9499_5574EB19780E_.wvu.Cols" localSheetId="3" hidden="1">'(4) Laboratorio clinico'!$D:$D,'(4) Laboratorio clinico'!$F:$F,'(4) Laboratorio clinico'!$K:$M,'(4) Laboratorio clinico'!$Q:$Q,'(4) Laboratorio clinico'!$S:$T,'(4) Laboratorio clinico'!$V:$X</definedName>
    <definedName name="Z_42BB51DB_DC3E_4DA5_9499_5574EB19780E_.wvu.Cols" localSheetId="4" hidden="1">'(5) Servicio Farmaceutico'!$D:$D,'(5) Servicio Farmaceutico'!$F:$F,'(5) Servicio Farmaceutico'!$K:$M,'(5) Servicio Farmaceutico'!$Q:$Q,'(5) Servicio Farmaceutico'!$S:$T,'(5) Servicio Farmaceutico'!$V:$V</definedName>
    <definedName name="Z_42BB51DB_DC3E_4DA5_9499_5574EB19780E_.wvu.Cols" localSheetId="5" hidden="1">'(6) Atención al Usuario'!$D:$D,'(6) Atención al Usuario'!$F:$F,'(6) Atención al Usuario'!$K:$M,'(6) Atención al Usuario'!$Q:$Q,'(6) Atención al Usuario'!$S:$T,'(6) Atención al Usuario'!$V:$X</definedName>
    <definedName name="Z_42BB51DB_DC3E_4DA5_9499_5574EB19780E_.wvu.Cols" localSheetId="7" hidden="1">Resumen!$Q:$AE,Resumen!$AH:$AX</definedName>
    <definedName name="Z_42BB51DB_DC3E_4DA5_9499_5574EB19780E_.wvu.PrintArea" localSheetId="1" hidden="1">'(2) Odontología'!$A$1:$V$16</definedName>
    <definedName name="Z_42BB51DB_DC3E_4DA5_9499_5574EB19780E_.wvu.PrintArea" localSheetId="2" hidden="1">'(3) Urgencias-Hosp'!$A$1:$V$12</definedName>
    <definedName name="Z_42BB51DB_DC3E_4DA5_9499_5574EB19780E_.wvu.PrintArea" localSheetId="3" hidden="1">'(4) Laboratorio clinico'!$A$1:$V$12</definedName>
    <definedName name="Z_42BB51DB_DC3E_4DA5_9499_5574EB19780E_.wvu.PrintArea" localSheetId="4" hidden="1">'(5) Servicio Farmaceutico'!$A$1:$V$11</definedName>
    <definedName name="Z_42BB51DB_DC3E_4DA5_9499_5574EB19780E_.wvu.PrintArea" localSheetId="5" hidden="1">'(6) Atención al Usuario'!$A$1:$V$12</definedName>
    <definedName name="Z_42BB51DB_DC3E_4DA5_9499_5574EB19780E_.wvu.PrintArea" localSheetId="8" hidden="1">Evolución!$K$1:$Q$10</definedName>
    <definedName name="Z_42BB51DB_DC3E_4DA5_9499_5574EB19780E_.wvu.PrintArea" localSheetId="10" hidden="1">Impactos!$A$1:$G$12</definedName>
    <definedName name="Z_42BB51DB_DC3E_4DA5_9499_5574EB19780E_.wvu.PrintArea" localSheetId="7" hidden="1">Resumen!$A$1:$O$30</definedName>
    <definedName name="Z_42BB51DB_DC3E_4DA5_9499_5574EB19780E_.wvu.PrintTitles" localSheetId="1" hidden="1">'(2) Odontología'!$8:$9</definedName>
    <definedName name="Z_42BB51DB_DC3E_4DA5_9499_5574EB19780E_.wvu.PrintTitles" localSheetId="2" hidden="1">'(3) Urgencias-Hosp'!$8:$9</definedName>
    <definedName name="Z_42BB51DB_DC3E_4DA5_9499_5574EB19780E_.wvu.PrintTitles" localSheetId="4" hidden="1">'(5) Servicio Farmaceutico'!$8:$9</definedName>
    <definedName name="Z_4890415D_ABA4_4363_9A7D_9DAD39F08A9F_.wvu.Cols" localSheetId="0" hidden="1">'(1) Consulta Ext-PyD'!$D:$D,'(1) Consulta Ext-PyD'!$F:$F,'(1) Consulta Ext-PyD'!$K:$M,'(1) Consulta Ext-PyD'!$Q:$Q,'(1) Consulta Ext-PyD'!$S:$T,'(1) Consulta Ext-PyD'!$V:$X</definedName>
    <definedName name="Z_4890415D_ABA4_4363_9A7D_9DAD39F08A9F_.wvu.Cols" localSheetId="7" hidden="1">Resumen!$Q:$AE,Resumen!$AH:$AX</definedName>
    <definedName name="Z_4890415D_ABA4_4363_9A7D_9DAD39F08A9F_.wvu.PrintArea" localSheetId="1" hidden="1">'(2) Odontología'!$A$1:$V$11</definedName>
    <definedName name="Z_4890415D_ABA4_4363_9A7D_9DAD39F08A9F_.wvu.PrintArea" localSheetId="2" hidden="1">'(3) Urgencias-Hosp'!$A$1:$V$12</definedName>
    <definedName name="Z_4890415D_ABA4_4363_9A7D_9DAD39F08A9F_.wvu.PrintArea" localSheetId="3" hidden="1">'(4) Laboratorio clinico'!$A$1:$V$12</definedName>
    <definedName name="Z_4890415D_ABA4_4363_9A7D_9DAD39F08A9F_.wvu.PrintArea" localSheetId="4" hidden="1">'(5) Servicio Farmaceutico'!$A$1:$V$11</definedName>
    <definedName name="Z_4890415D_ABA4_4363_9A7D_9DAD39F08A9F_.wvu.PrintArea" localSheetId="5" hidden="1">'(6) Atención al Usuario'!$A$1:$V$12</definedName>
    <definedName name="Z_4890415D_ABA4_4363_9A7D_9DAD39F08A9F_.wvu.PrintArea" localSheetId="8" hidden="1">Evolución!$K$1:$Q$10</definedName>
    <definedName name="Z_4890415D_ABA4_4363_9A7D_9DAD39F08A9F_.wvu.PrintArea" localSheetId="10" hidden="1">Impactos!$A$1:$G$12</definedName>
    <definedName name="Z_4890415D_ABA4_4363_9A7D_9DAD39F08A9F_.wvu.PrintArea" localSheetId="7" hidden="1">Resumen!$A$1:$O$30</definedName>
    <definedName name="Z_4890415D_ABA4_4363_9A7D_9DAD39F08A9F_.wvu.PrintTitles" localSheetId="1" hidden="1">'(2) Odontología'!$8:$9</definedName>
    <definedName name="Z_4890415D_ABA4_4363_9A7D_9DAD39F08A9F_.wvu.PrintTitles" localSheetId="2" hidden="1">'(3) Urgencias-Hosp'!$8:$9</definedName>
    <definedName name="Z_4890415D_ABA4_4363_9A7D_9DAD39F08A9F_.wvu.PrintTitles" localSheetId="4" hidden="1">'(5) Servicio Farmaceutico'!$8:$9</definedName>
    <definedName name="Z_915A0EBC_A358_405B_93F7_90752DA34B9F_.wvu.Cols" localSheetId="0" hidden="1">'(1) Consulta Ext-PyD'!$D:$D,'(1) Consulta Ext-PyD'!$F:$F,'(1) Consulta Ext-PyD'!$K:$M,'(1) Consulta Ext-PyD'!$Q:$Q,'(1) Consulta Ext-PyD'!$S:$T,'(1) Consulta Ext-PyD'!$V:$X</definedName>
    <definedName name="Z_915A0EBC_A358_405B_93F7_90752DA34B9F_.wvu.Cols" localSheetId="1" hidden="1">'(2) Odontología'!$D:$D,'(2) Odontología'!$F:$F,'(2) Odontología'!$K:$M,'(2) Odontología'!$Q:$Q,'(2) Odontología'!$S:$T,'(2) Odontología'!$V:$V</definedName>
    <definedName name="Z_915A0EBC_A358_405B_93F7_90752DA34B9F_.wvu.Cols" localSheetId="2" hidden="1">'(3) Urgencias-Hosp'!$D:$D,'(3) Urgencias-Hosp'!$F:$F,'(3) Urgencias-Hosp'!$K:$M,'(3) Urgencias-Hosp'!$Q:$Q,'(3) Urgencias-Hosp'!$S:$T,'(3) Urgencias-Hosp'!$V:$V</definedName>
    <definedName name="Z_915A0EBC_A358_405B_93F7_90752DA34B9F_.wvu.Cols" localSheetId="3" hidden="1">'(4) Laboratorio clinico'!$D:$D,'(4) Laboratorio clinico'!$F:$F,'(4) Laboratorio clinico'!$K:$M,'(4) Laboratorio clinico'!$Q:$Q,'(4) Laboratorio clinico'!$S:$T,'(4) Laboratorio clinico'!$V:$X</definedName>
    <definedName name="Z_915A0EBC_A358_405B_93F7_90752DA34B9F_.wvu.Cols" localSheetId="4" hidden="1">'(5) Servicio Farmaceutico'!$D:$D,'(5) Servicio Farmaceutico'!$F:$F,'(5) Servicio Farmaceutico'!$K:$M,'(5) Servicio Farmaceutico'!$Q:$Q,'(5) Servicio Farmaceutico'!$S:$T,'(5) Servicio Farmaceutico'!$V:$V</definedName>
    <definedName name="Z_915A0EBC_A358_405B_93F7_90752DA34B9F_.wvu.Cols" localSheetId="5" hidden="1">'(6) Atención al Usuario'!$D:$D,'(6) Atención al Usuario'!$F:$F,'(6) Atención al Usuario'!$K:$M,'(6) Atención al Usuario'!$Q:$Q,'(6) Atención al Usuario'!$S:$T,'(6) Atención al Usuario'!$V:$X</definedName>
    <definedName name="Z_915A0EBC_A358_405B_93F7_90752DA34B9F_.wvu.Cols" localSheetId="7" hidden="1">Resumen!$Q:$AE,Resumen!$AH:$AX</definedName>
    <definedName name="Z_915A0EBC_A358_405B_93F7_90752DA34B9F_.wvu.PrintArea" localSheetId="1" hidden="1">'(2) Odontología'!$A$1:$V$16</definedName>
    <definedName name="Z_915A0EBC_A358_405B_93F7_90752DA34B9F_.wvu.PrintArea" localSheetId="2" hidden="1">'(3) Urgencias-Hosp'!$A$1:$V$12</definedName>
    <definedName name="Z_915A0EBC_A358_405B_93F7_90752DA34B9F_.wvu.PrintArea" localSheetId="3" hidden="1">'(4) Laboratorio clinico'!$A$1:$V$12</definedName>
    <definedName name="Z_915A0EBC_A358_405B_93F7_90752DA34B9F_.wvu.PrintArea" localSheetId="4" hidden="1">'(5) Servicio Farmaceutico'!$A$1:$V$11</definedName>
    <definedName name="Z_915A0EBC_A358_405B_93F7_90752DA34B9F_.wvu.PrintArea" localSheetId="5" hidden="1">'(6) Atención al Usuario'!$A$1:$V$12</definedName>
    <definedName name="Z_915A0EBC_A358_405B_93F7_90752DA34B9F_.wvu.PrintArea" localSheetId="8" hidden="1">Evolución!$K$1:$Q$10</definedName>
    <definedName name="Z_915A0EBC_A358_405B_93F7_90752DA34B9F_.wvu.PrintArea" localSheetId="10" hidden="1">Impactos!$A$1:$G$12</definedName>
    <definedName name="Z_915A0EBC_A358_405B_93F7_90752DA34B9F_.wvu.PrintArea" localSheetId="7" hidden="1">Resumen!$A$1:$O$30</definedName>
    <definedName name="Z_915A0EBC_A358_405B_93F7_90752DA34B9F_.wvu.PrintTitles" localSheetId="1" hidden="1">'(2) Odontología'!$8:$9</definedName>
    <definedName name="Z_915A0EBC_A358_405B_93F7_90752DA34B9F_.wvu.PrintTitles" localSheetId="2" hidden="1">'(3) Urgencias-Hosp'!$8:$9</definedName>
    <definedName name="Z_915A0EBC_A358_405B_93F7_90752DA34B9F_.wvu.PrintTitles" localSheetId="4" hidden="1">'(5) Servicio Farmaceutico'!$8:$9</definedName>
    <definedName name="Z_97D65C1E_976A_4956_97FC_0E8188ABCFAA_.wvu.Cols" localSheetId="0" hidden="1">'(1) Consulta Ext-PyD'!$D:$D,'(1) Consulta Ext-PyD'!$F:$F,'(1) Consulta Ext-PyD'!$K:$M,'(1) Consulta Ext-PyD'!$Q:$Q,'(1) Consulta Ext-PyD'!$S:$T,'(1) Consulta Ext-PyD'!$V:$X</definedName>
    <definedName name="Z_97D65C1E_976A_4956_97FC_0E8188ABCFAA_.wvu.Cols" localSheetId="1" hidden="1">'(2) Odontología'!$D:$D,'(2) Odontología'!$F:$F,'(2) Odontología'!$K:$M,'(2) Odontología'!$Q:$Q,'(2) Odontología'!$S:$T,'(2) Odontología'!$V:$V</definedName>
    <definedName name="Z_97D65C1E_976A_4956_97FC_0E8188ABCFAA_.wvu.Cols" localSheetId="2" hidden="1">'(3) Urgencias-Hosp'!$D:$D,'(3) Urgencias-Hosp'!$F:$F,'(3) Urgencias-Hosp'!$K:$M,'(3) Urgencias-Hosp'!$Q:$Q,'(3) Urgencias-Hosp'!$S:$T,'(3) Urgencias-Hosp'!$V:$V</definedName>
    <definedName name="Z_97D65C1E_976A_4956_97FC_0E8188ABCFAA_.wvu.Cols" localSheetId="3" hidden="1">'(4) Laboratorio clinico'!$D:$D,'(4) Laboratorio clinico'!$F:$F,'(4) Laboratorio clinico'!$K:$M,'(4) Laboratorio clinico'!$Q:$Q,'(4) Laboratorio clinico'!$S:$T,'(4) Laboratorio clinico'!$V:$X</definedName>
    <definedName name="Z_97D65C1E_976A_4956_97FC_0E8188ABCFAA_.wvu.Cols" localSheetId="4" hidden="1">'(5) Servicio Farmaceutico'!$D:$D,'(5) Servicio Farmaceutico'!$F:$F,'(5) Servicio Farmaceutico'!$K:$M,'(5) Servicio Farmaceutico'!$Q:$Q,'(5) Servicio Farmaceutico'!$S:$T,'(5) Servicio Farmaceutico'!$V:$V</definedName>
    <definedName name="Z_97D65C1E_976A_4956_97FC_0E8188ABCFAA_.wvu.Cols" localSheetId="5" hidden="1">'(6) Atención al Usuario'!$D:$D,'(6) Atención al Usuario'!$F:$F,'(6) Atención al Usuario'!$K:$M,'(6) Atención al Usuario'!$Q:$Q,'(6) Atención al Usuario'!$S:$T,'(6) Atención al Usuario'!$V:$X</definedName>
    <definedName name="Z_97D65C1E_976A_4956_97FC_0E8188ABCFAA_.wvu.Cols" localSheetId="7" hidden="1">Resumen!$Q:$AE,Resumen!$AH:$AX</definedName>
    <definedName name="Z_97D65C1E_976A_4956_97FC_0E8188ABCFAA_.wvu.PrintArea" localSheetId="1" hidden="1">'(2) Odontología'!$A$1:$V$16</definedName>
    <definedName name="Z_97D65C1E_976A_4956_97FC_0E8188ABCFAA_.wvu.PrintArea" localSheetId="2" hidden="1">'(3) Urgencias-Hosp'!$A$1:$V$12</definedName>
    <definedName name="Z_97D65C1E_976A_4956_97FC_0E8188ABCFAA_.wvu.PrintArea" localSheetId="3" hidden="1">'(4) Laboratorio clinico'!$A$1:$V$12</definedName>
    <definedName name="Z_97D65C1E_976A_4956_97FC_0E8188ABCFAA_.wvu.PrintArea" localSheetId="4" hidden="1">'(5) Servicio Farmaceutico'!$A$1:$V$11</definedName>
    <definedName name="Z_97D65C1E_976A_4956_97FC_0E8188ABCFAA_.wvu.PrintArea" localSheetId="5" hidden="1">'(6) Atención al Usuario'!$A$1:$V$12</definedName>
    <definedName name="Z_97D65C1E_976A_4956_97FC_0E8188ABCFAA_.wvu.PrintArea" localSheetId="8" hidden="1">Evolución!$K$1:$Q$10</definedName>
    <definedName name="Z_97D65C1E_976A_4956_97FC_0E8188ABCFAA_.wvu.PrintArea" localSheetId="10" hidden="1">Impactos!$A$1:$G$12</definedName>
    <definedName name="Z_97D65C1E_976A_4956_97FC_0E8188ABCFAA_.wvu.PrintArea" localSheetId="7" hidden="1">Resumen!$A$1:$O$30</definedName>
    <definedName name="Z_97D65C1E_976A_4956_97FC_0E8188ABCFAA_.wvu.PrintTitles" localSheetId="1" hidden="1">'(2) Odontología'!$8:$9</definedName>
    <definedName name="Z_97D65C1E_976A_4956_97FC_0E8188ABCFAA_.wvu.PrintTitles" localSheetId="2" hidden="1">'(3) Urgencias-Hosp'!$8:$9</definedName>
    <definedName name="Z_97D65C1E_976A_4956_97FC_0E8188ABCFAA_.wvu.PrintTitles" localSheetId="4" hidden="1">'(5) Servicio Farmaceutico'!$8:$9</definedName>
    <definedName name="Z_ADD38025_F4B2_44E2_9D06_07A9BF0F3A51_.wvu.Cols" localSheetId="0" hidden="1">'(1) Consulta Ext-PyD'!$D:$D,'(1) Consulta Ext-PyD'!$F:$F,'(1) Consulta Ext-PyD'!$K:$M,'(1) Consulta Ext-PyD'!$Q:$Q,'(1) Consulta Ext-PyD'!$S:$T,'(1) Consulta Ext-PyD'!$V:$X</definedName>
    <definedName name="Z_ADD38025_F4B2_44E2_9D06_07A9BF0F3A51_.wvu.Cols" localSheetId="1" hidden="1">'(2) Odontología'!$D:$D,'(2) Odontología'!$F:$F,'(2) Odontología'!$K:$M,'(2) Odontología'!$Q:$Q,'(2) Odontología'!$S:$T,'(2) Odontología'!$V:$V</definedName>
    <definedName name="Z_ADD38025_F4B2_44E2_9D06_07A9BF0F3A51_.wvu.Cols" localSheetId="2" hidden="1">'(3) Urgencias-Hosp'!$D:$D,'(3) Urgencias-Hosp'!$F:$F,'(3) Urgencias-Hosp'!$K:$M,'(3) Urgencias-Hosp'!$Q:$Q,'(3) Urgencias-Hosp'!$S:$T,'(3) Urgencias-Hosp'!$V:$V</definedName>
    <definedName name="Z_ADD38025_F4B2_44E2_9D06_07A9BF0F3A51_.wvu.Cols" localSheetId="3" hidden="1">'(4) Laboratorio clinico'!$D:$D,'(4) Laboratorio clinico'!$F:$F,'(4) Laboratorio clinico'!$K:$M,'(4) Laboratorio clinico'!$Q:$Q,'(4) Laboratorio clinico'!$S:$T,'(4) Laboratorio clinico'!$V:$X</definedName>
    <definedName name="Z_ADD38025_F4B2_44E2_9D06_07A9BF0F3A51_.wvu.Cols" localSheetId="4" hidden="1">'(5) Servicio Farmaceutico'!$D:$D,'(5) Servicio Farmaceutico'!$F:$F,'(5) Servicio Farmaceutico'!$K:$M,'(5) Servicio Farmaceutico'!$Q:$Q,'(5) Servicio Farmaceutico'!$S:$T,'(5) Servicio Farmaceutico'!$V:$V</definedName>
    <definedName name="Z_ADD38025_F4B2_44E2_9D06_07A9BF0F3A51_.wvu.Cols" localSheetId="5" hidden="1">'(6) Atención al Usuario'!$D:$D,'(6) Atención al Usuario'!$F:$F,'(6) Atención al Usuario'!$K:$M,'(6) Atención al Usuario'!$Q:$Q,'(6) Atención al Usuario'!$S:$T,'(6) Atención al Usuario'!$V:$X</definedName>
    <definedName name="Z_ADD38025_F4B2_44E2_9D06_07A9BF0F3A51_.wvu.Cols" localSheetId="7" hidden="1">Resumen!$Q:$AE,Resumen!$AH:$AX</definedName>
    <definedName name="Z_ADD38025_F4B2_44E2_9D06_07A9BF0F3A51_.wvu.PrintArea" localSheetId="1" hidden="1">'(2) Odontología'!$A$1:$V$16</definedName>
    <definedName name="Z_ADD38025_F4B2_44E2_9D06_07A9BF0F3A51_.wvu.PrintArea" localSheetId="2" hidden="1">'(3) Urgencias-Hosp'!$A$1:$V$12</definedName>
    <definedName name="Z_ADD38025_F4B2_44E2_9D06_07A9BF0F3A51_.wvu.PrintArea" localSheetId="3" hidden="1">'(4) Laboratorio clinico'!$A$1:$V$12</definedName>
    <definedName name="Z_ADD38025_F4B2_44E2_9D06_07A9BF0F3A51_.wvu.PrintArea" localSheetId="4" hidden="1">'(5) Servicio Farmaceutico'!$A$1:$V$11</definedName>
    <definedName name="Z_ADD38025_F4B2_44E2_9D06_07A9BF0F3A51_.wvu.PrintArea" localSheetId="5" hidden="1">'(6) Atención al Usuario'!$A$1:$V$12</definedName>
    <definedName name="Z_ADD38025_F4B2_44E2_9D06_07A9BF0F3A51_.wvu.PrintArea" localSheetId="8" hidden="1">Evolución!$K$1:$Q$10</definedName>
    <definedName name="Z_ADD38025_F4B2_44E2_9D06_07A9BF0F3A51_.wvu.PrintArea" localSheetId="10" hidden="1">Impactos!$A$1:$G$12</definedName>
    <definedName name="Z_ADD38025_F4B2_44E2_9D06_07A9BF0F3A51_.wvu.PrintArea" localSheetId="7" hidden="1">Resumen!$A$1:$O$30</definedName>
    <definedName name="Z_ADD38025_F4B2_44E2_9D06_07A9BF0F3A51_.wvu.PrintTitles" localSheetId="1" hidden="1">'(2) Odontología'!$8:$9</definedName>
    <definedName name="Z_ADD38025_F4B2_44E2_9D06_07A9BF0F3A51_.wvu.PrintTitles" localSheetId="2" hidden="1">'(3) Urgencias-Hosp'!$8:$9</definedName>
    <definedName name="Z_ADD38025_F4B2_44E2_9D06_07A9BF0F3A51_.wvu.PrintTitles" localSheetId="4" hidden="1">'(5) Servicio Farmaceutico'!$8:$9</definedName>
    <definedName name="Z_AF3BF2A1_5C19_43AE_A08B_3E418E8AE543_.wvu.Cols" localSheetId="0" hidden="1">'(1) Consulta Ext-PyD'!$D:$D,'(1) Consulta Ext-PyD'!$F:$F,'(1) Consulta Ext-PyD'!$K:$M,'(1) Consulta Ext-PyD'!$Q:$Q,'(1) Consulta Ext-PyD'!$S:$T,'(1) Consulta Ext-PyD'!$V:$X</definedName>
    <definedName name="Z_AF3BF2A1_5C19_43AE_A08B_3E418E8AE543_.wvu.Cols" localSheetId="1" hidden="1">'(2) Odontología'!$D:$D,'(2) Odontología'!$F:$F,'(2) Odontología'!$K:$M,'(2) Odontología'!$Q:$Q,'(2) Odontología'!$S:$T,'(2) Odontología'!$V:$V</definedName>
    <definedName name="Z_AF3BF2A1_5C19_43AE_A08B_3E418E8AE543_.wvu.Cols" localSheetId="2" hidden="1">'(3) Urgencias-Hosp'!$D:$D,'(3) Urgencias-Hosp'!$F:$F,'(3) Urgencias-Hosp'!$K:$M,'(3) Urgencias-Hosp'!$Q:$Q,'(3) Urgencias-Hosp'!$S:$T,'(3) Urgencias-Hosp'!$V:$V</definedName>
    <definedName name="Z_AF3BF2A1_5C19_43AE_A08B_3E418E8AE543_.wvu.Cols" localSheetId="3" hidden="1">'(4) Laboratorio clinico'!$D:$D,'(4) Laboratorio clinico'!$F:$F,'(4) Laboratorio clinico'!$K:$M,'(4) Laboratorio clinico'!$Q:$Q,'(4) Laboratorio clinico'!$S:$T,'(4) Laboratorio clinico'!$V:$X</definedName>
    <definedName name="Z_AF3BF2A1_5C19_43AE_A08B_3E418E8AE543_.wvu.Cols" localSheetId="4" hidden="1">'(5) Servicio Farmaceutico'!$D:$D,'(5) Servicio Farmaceutico'!$F:$F,'(5) Servicio Farmaceutico'!$K:$M,'(5) Servicio Farmaceutico'!$Q:$Q,'(5) Servicio Farmaceutico'!$S:$T,'(5) Servicio Farmaceutico'!$V:$V</definedName>
    <definedName name="Z_AF3BF2A1_5C19_43AE_A08B_3E418E8AE543_.wvu.Cols" localSheetId="5" hidden="1">'(6) Atención al Usuario'!$D:$D,'(6) Atención al Usuario'!$F:$F,'(6) Atención al Usuario'!$K:$M,'(6) Atención al Usuario'!$Q:$Q,'(6) Atención al Usuario'!$S:$T,'(6) Atención al Usuario'!$V:$X</definedName>
    <definedName name="Z_AF3BF2A1_5C19_43AE_A08B_3E418E8AE543_.wvu.Cols" localSheetId="7" hidden="1">Resumen!$Q:$AE,Resumen!$AH:$AX</definedName>
    <definedName name="Z_AF3BF2A1_5C19_43AE_A08B_3E418E8AE543_.wvu.PrintArea" localSheetId="1" hidden="1">'(2) Odontología'!$A$1:$V$16</definedName>
    <definedName name="Z_AF3BF2A1_5C19_43AE_A08B_3E418E8AE543_.wvu.PrintArea" localSheetId="2" hidden="1">'(3) Urgencias-Hosp'!$A$1:$V$12</definedName>
    <definedName name="Z_AF3BF2A1_5C19_43AE_A08B_3E418E8AE543_.wvu.PrintArea" localSheetId="3" hidden="1">'(4) Laboratorio clinico'!$A$1:$V$12</definedName>
    <definedName name="Z_AF3BF2A1_5C19_43AE_A08B_3E418E8AE543_.wvu.PrintArea" localSheetId="4" hidden="1">'(5) Servicio Farmaceutico'!$A$1:$V$11</definedName>
    <definedName name="Z_AF3BF2A1_5C19_43AE_A08B_3E418E8AE543_.wvu.PrintArea" localSheetId="5" hidden="1">'(6) Atención al Usuario'!$A$1:$V$12</definedName>
    <definedName name="Z_AF3BF2A1_5C19_43AE_A08B_3E418E8AE543_.wvu.PrintArea" localSheetId="8" hidden="1">Evolución!$K$1:$Q$10</definedName>
    <definedName name="Z_AF3BF2A1_5C19_43AE_A08B_3E418E8AE543_.wvu.PrintArea" localSheetId="10" hidden="1">Impactos!$A$1:$G$12</definedName>
    <definedName name="Z_AF3BF2A1_5C19_43AE_A08B_3E418E8AE543_.wvu.PrintArea" localSheetId="7" hidden="1">Resumen!$A$1:$O$30</definedName>
    <definedName name="Z_AF3BF2A1_5C19_43AE_A08B_3E418E8AE543_.wvu.PrintTitles" localSheetId="1" hidden="1">'(2) Odontología'!$8:$9</definedName>
    <definedName name="Z_AF3BF2A1_5C19_43AE_A08B_3E418E8AE543_.wvu.PrintTitles" localSheetId="2" hidden="1">'(3) Urgencias-Hosp'!$8:$9</definedName>
    <definedName name="Z_AF3BF2A1_5C19_43AE_A08B_3E418E8AE543_.wvu.PrintTitles" localSheetId="4" hidden="1">'(5) Servicio Farmaceutico'!$8:$9</definedName>
    <definedName name="Z_B74BB35E_E214_422E_BB39_6D168553F4C5_.wvu.Cols" localSheetId="0" hidden="1">'(1) Consulta Ext-PyD'!$D:$D,'(1) Consulta Ext-PyD'!$F:$F,'(1) Consulta Ext-PyD'!$K:$M,'(1) Consulta Ext-PyD'!$Q:$Q,'(1) Consulta Ext-PyD'!$S:$T,'(1) Consulta Ext-PyD'!$V:$X</definedName>
    <definedName name="Z_B74BB35E_E214_422E_BB39_6D168553F4C5_.wvu.Cols" localSheetId="1" hidden="1">'(2) Odontología'!$D:$D,'(2) Odontología'!$F:$F,'(2) Odontología'!$K:$M,'(2) Odontología'!$Q:$Q,'(2) Odontología'!$S:$T,'(2) Odontología'!$V:$V</definedName>
    <definedName name="Z_B74BB35E_E214_422E_BB39_6D168553F4C5_.wvu.Cols" localSheetId="2" hidden="1">'(3) Urgencias-Hosp'!$D:$D,'(3) Urgencias-Hosp'!$F:$F,'(3) Urgencias-Hosp'!$K:$M,'(3) Urgencias-Hosp'!$Q:$Q,'(3) Urgencias-Hosp'!$S:$T,'(3) Urgencias-Hosp'!$V:$V</definedName>
    <definedName name="Z_B74BB35E_E214_422E_BB39_6D168553F4C5_.wvu.Cols" localSheetId="3" hidden="1">'(4) Laboratorio clinico'!$D:$D,'(4) Laboratorio clinico'!$F:$F,'(4) Laboratorio clinico'!$K:$M,'(4) Laboratorio clinico'!$Q:$Q,'(4) Laboratorio clinico'!$S:$T,'(4) Laboratorio clinico'!$V:$X</definedName>
    <definedName name="Z_B74BB35E_E214_422E_BB39_6D168553F4C5_.wvu.Cols" localSheetId="5" hidden="1">'(6) Atención al Usuario'!$D:$D,'(6) Atención al Usuario'!$F:$F,'(6) Atención al Usuario'!$K:$M,'(6) Atención al Usuario'!$Q:$Q,'(6) Atención al Usuario'!$S:$T,'(6) Atención al Usuario'!$V:$X</definedName>
    <definedName name="Z_B74BB35E_E214_422E_BB39_6D168553F4C5_.wvu.Cols" localSheetId="7" hidden="1">Resumen!$Q:$AE,Resumen!$AH:$AX</definedName>
    <definedName name="Z_B74BB35E_E214_422E_BB39_6D168553F4C5_.wvu.PrintArea" localSheetId="1" hidden="1">'(2) Odontología'!$A$1:$V$16</definedName>
    <definedName name="Z_B74BB35E_E214_422E_BB39_6D168553F4C5_.wvu.PrintArea" localSheetId="2" hidden="1">'(3) Urgencias-Hosp'!$A$1:$V$12</definedName>
    <definedName name="Z_B74BB35E_E214_422E_BB39_6D168553F4C5_.wvu.PrintArea" localSheetId="3" hidden="1">'(4) Laboratorio clinico'!$A$1:$V$12</definedName>
    <definedName name="Z_B74BB35E_E214_422E_BB39_6D168553F4C5_.wvu.PrintArea" localSheetId="4" hidden="1">'(5) Servicio Farmaceutico'!$A$1:$V$11</definedName>
    <definedName name="Z_B74BB35E_E214_422E_BB39_6D168553F4C5_.wvu.PrintArea" localSheetId="5" hidden="1">'(6) Atención al Usuario'!$A$1:$V$12</definedName>
    <definedName name="Z_B74BB35E_E214_422E_BB39_6D168553F4C5_.wvu.PrintArea" localSheetId="8" hidden="1">Evolución!$K$1:$Q$10</definedName>
    <definedName name="Z_B74BB35E_E214_422E_BB39_6D168553F4C5_.wvu.PrintArea" localSheetId="10" hidden="1">Impactos!$A$1:$G$12</definedName>
    <definedName name="Z_B74BB35E_E214_422E_BB39_6D168553F4C5_.wvu.PrintArea" localSheetId="7" hidden="1">Resumen!$A$1:$O$30</definedName>
    <definedName name="Z_B74BB35E_E214_422E_BB39_6D168553F4C5_.wvu.PrintTitles" localSheetId="1" hidden="1">'(2) Odontología'!$8:$9</definedName>
    <definedName name="Z_B74BB35E_E214_422E_BB39_6D168553F4C5_.wvu.PrintTitles" localSheetId="2" hidden="1">'(3) Urgencias-Hosp'!$8:$9</definedName>
    <definedName name="Z_B74BB35E_E214_422E_BB39_6D168553F4C5_.wvu.PrintTitles" localSheetId="4" hidden="1">'(5) Servicio Farmaceutico'!$8:$9</definedName>
    <definedName name="Z_B83C9EB8_C964_4489_98C8_19C81BFAE010_.wvu.Cols" localSheetId="0" hidden="1">'(1) Consulta Ext-PyD'!$D:$D,'(1) Consulta Ext-PyD'!$F:$F,'(1) Consulta Ext-PyD'!$K:$M,'(1) Consulta Ext-PyD'!$Q:$Q,'(1) Consulta Ext-PyD'!$S:$T,'(1) Consulta Ext-PyD'!$V:$X</definedName>
    <definedName name="Z_B83C9EB8_C964_4489_98C8_19C81BFAE010_.wvu.Cols" localSheetId="1" hidden="1">'(2) Odontología'!$D:$D,'(2) Odontología'!$F:$F,'(2) Odontología'!$K:$M,'(2) Odontología'!$Q:$Q,'(2) Odontología'!$S:$T,'(2) Odontología'!$V:$V</definedName>
    <definedName name="Z_B83C9EB8_C964_4489_98C8_19C81BFAE010_.wvu.Cols" localSheetId="2" hidden="1">'(3) Urgencias-Hosp'!$D:$D,'(3) Urgencias-Hosp'!$F:$F,'(3) Urgencias-Hosp'!$K:$M,'(3) Urgencias-Hosp'!$Q:$Q,'(3) Urgencias-Hosp'!$S:$T,'(3) Urgencias-Hosp'!$V:$V</definedName>
    <definedName name="Z_B83C9EB8_C964_4489_98C8_19C81BFAE010_.wvu.Cols" localSheetId="3" hidden="1">'(4) Laboratorio clinico'!$D:$D,'(4) Laboratorio clinico'!$F:$F,'(4) Laboratorio clinico'!$K:$M,'(4) Laboratorio clinico'!$Q:$Q,'(4) Laboratorio clinico'!$S:$T,'(4) Laboratorio clinico'!$V:$X</definedName>
    <definedName name="Z_B83C9EB8_C964_4489_98C8_19C81BFAE010_.wvu.Cols" localSheetId="4" hidden="1">'(5) Servicio Farmaceutico'!$D:$D,'(5) Servicio Farmaceutico'!$F:$F,'(5) Servicio Farmaceutico'!$K:$M,'(5) Servicio Farmaceutico'!$Q:$Q,'(5) Servicio Farmaceutico'!$S:$T,'(5) Servicio Farmaceutico'!$V:$V</definedName>
    <definedName name="Z_B83C9EB8_C964_4489_98C8_19C81BFAE010_.wvu.Cols" localSheetId="5" hidden="1">'(6) Atención al Usuario'!$D:$D,'(6) Atención al Usuario'!$F:$F,'(6) Atención al Usuario'!$K:$M,'(6) Atención al Usuario'!$Q:$Q,'(6) Atención al Usuario'!$S:$T,'(6) Atención al Usuario'!$V:$X</definedName>
    <definedName name="Z_B83C9EB8_C964_4489_98C8_19C81BFAE010_.wvu.Cols" localSheetId="7" hidden="1">Resumen!$Q:$AE,Resumen!$AH:$AX</definedName>
    <definedName name="Z_B83C9EB8_C964_4489_98C8_19C81BFAE010_.wvu.PrintArea" localSheetId="1" hidden="1">'(2) Odontología'!$A$1:$V$16</definedName>
    <definedName name="Z_B83C9EB8_C964_4489_98C8_19C81BFAE010_.wvu.PrintArea" localSheetId="2" hidden="1">'(3) Urgencias-Hosp'!$A$1:$V$12</definedName>
    <definedName name="Z_B83C9EB8_C964_4489_98C8_19C81BFAE010_.wvu.PrintArea" localSheetId="3" hidden="1">'(4) Laboratorio clinico'!$A$1:$V$12</definedName>
    <definedName name="Z_B83C9EB8_C964_4489_98C8_19C81BFAE010_.wvu.PrintArea" localSheetId="4" hidden="1">'(5) Servicio Farmaceutico'!$A$1:$V$11</definedName>
    <definedName name="Z_B83C9EB8_C964_4489_98C8_19C81BFAE010_.wvu.PrintArea" localSheetId="5" hidden="1">'(6) Atención al Usuario'!$A$1:$V$12</definedName>
    <definedName name="Z_B83C9EB8_C964_4489_98C8_19C81BFAE010_.wvu.PrintArea" localSheetId="8" hidden="1">Evolución!$K$1:$Q$10</definedName>
    <definedName name="Z_B83C9EB8_C964_4489_98C8_19C81BFAE010_.wvu.PrintArea" localSheetId="10" hidden="1">Impactos!$A$1:$G$12</definedName>
    <definedName name="Z_B83C9EB8_C964_4489_98C8_19C81BFAE010_.wvu.PrintArea" localSheetId="7" hidden="1">Resumen!$A$1:$O$30</definedName>
    <definedName name="Z_B83C9EB8_C964_4489_98C8_19C81BFAE010_.wvu.PrintTitles" localSheetId="1" hidden="1">'(2) Odontología'!$8:$9</definedName>
    <definedName name="Z_B83C9EB8_C964_4489_98C8_19C81BFAE010_.wvu.PrintTitles" localSheetId="2" hidden="1">'(3) Urgencias-Hosp'!$8:$9</definedName>
    <definedName name="Z_B83C9EB8_C964_4489_98C8_19C81BFAE010_.wvu.PrintTitles" localSheetId="4" hidden="1">'(5) Servicio Farmaceutico'!$8:$9</definedName>
    <definedName name="Z_C8C25E0F_313C_40E1_BC27_B55128053FAD_.wvu.Cols" localSheetId="0" hidden="1">'(1) Consulta Ext-PyD'!$D:$D,'(1) Consulta Ext-PyD'!$F:$F,'(1) Consulta Ext-PyD'!$K:$M,'(1) Consulta Ext-PyD'!$Q:$Q,'(1) Consulta Ext-PyD'!$S:$T,'(1) Consulta Ext-PyD'!$V:$X</definedName>
    <definedName name="Z_C8C25E0F_313C_40E1_BC27_B55128053FAD_.wvu.Cols" localSheetId="1" hidden="1">'(2) Odontología'!$D:$D,'(2) Odontología'!$F:$F,'(2) Odontología'!$K:$M,'(2) Odontología'!$Q:$Q,'(2) Odontología'!$S:$T,'(2) Odontología'!$V:$V</definedName>
    <definedName name="Z_C8C25E0F_313C_40E1_BC27_B55128053FAD_.wvu.Cols" localSheetId="2" hidden="1">'(3) Urgencias-Hosp'!$D:$D,'(3) Urgencias-Hosp'!$F:$F,'(3) Urgencias-Hosp'!$K:$M,'(3) Urgencias-Hosp'!$Q:$Q,'(3) Urgencias-Hosp'!$S:$T,'(3) Urgencias-Hosp'!$V:$V</definedName>
    <definedName name="Z_C8C25E0F_313C_40E1_BC27_B55128053FAD_.wvu.Cols" localSheetId="3" hidden="1">'(4) Laboratorio clinico'!$D:$D,'(4) Laboratorio clinico'!$F:$F,'(4) Laboratorio clinico'!$K:$M,'(4) Laboratorio clinico'!$Q:$Q,'(4) Laboratorio clinico'!$S:$T,'(4) Laboratorio clinico'!$V:$X</definedName>
    <definedName name="Z_C8C25E0F_313C_40E1_BC27_B55128053FAD_.wvu.Cols" localSheetId="4" hidden="1">'(5) Servicio Farmaceutico'!$D:$D,'(5) Servicio Farmaceutico'!$F:$F,'(5) Servicio Farmaceutico'!$K:$M,'(5) Servicio Farmaceutico'!$Q:$Q,'(5) Servicio Farmaceutico'!$S:$T,'(5) Servicio Farmaceutico'!$V:$V</definedName>
    <definedName name="Z_C8C25E0F_313C_40E1_BC27_B55128053FAD_.wvu.Cols" localSheetId="5" hidden="1">'(6) Atención al Usuario'!$D:$D,'(6) Atención al Usuario'!$F:$F,'(6) Atención al Usuario'!$K:$M,'(6) Atención al Usuario'!$Q:$Q,'(6) Atención al Usuario'!$S:$T,'(6) Atención al Usuario'!$V:$X</definedName>
    <definedName name="Z_C8C25E0F_313C_40E1_BC27_B55128053FAD_.wvu.Cols" localSheetId="7" hidden="1">Resumen!$Q:$AE,Resumen!$AH:$AX</definedName>
    <definedName name="Z_C8C25E0F_313C_40E1_BC27_B55128053FAD_.wvu.PrintArea" localSheetId="1" hidden="1">'(2) Odontología'!$A$1:$V$16</definedName>
    <definedName name="Z_C8C25E0F_313C_40E1_BC27_B55128053FAD_.wvu.PrintArea" localSheetId="2" hidden="1">'(3) Urgencias-Hosp'!$A$1:$V$12</definedName>
    <definedName name="Z_C8C25E0F_313C_40E1_BC27_B55128053FAD_.wvu.PrintArea" localSheetId="3" hidden="1">'(4) Laboratorio clinico'!$A$1:$V$12</definedName>
    <definedName name="Z_C8C25E0F_313C_40E1_BC27_B55128053FAD_.wvu.PrintArea" localSheetId="4" hidden="1">'(5) Servicio Farmaceutico'!$A$1:$V$11</definedName>
    <definedName name="Z_C8C25E0F_313C_40E1_BC27_B55128053FAD_.wvu.PrintArea" localSheetId="5" hidden="1">'(6) Atención al Usuario'!$A$1:$V$12</definedName>
    <definedName name="Z_C8C25E0F_313C_40E1_BC27_B55128053FAD_.wvu.PrintArea" localSheetId="8" hidden="1">Evolución!$K$1:$Q$10</definedName>
    <definedName name="Z_C8C25E0F_313C_40E1_BC27_B55128053FAD_.wvu.PrintArea" localSheetId="10" hidden="1">Impactos!$A$1:$G$12</definedName>
    <definedName name="Z_C8C25E0F_313C_40E1_BC27_B55128053FAD_.wvu.PrintArea" localSheetId="7" hidden="1">Resumen!$A$1:$O$30</definedName>
    <definedName name="Z_C8C25E0F_313C_40E1_BC27_B55128053FAD_.wvu.PrintTitles" localSheetId="1" hidden="1">'(2) Odontología'!$8:$9</definedName>
    <definedName name="Z_C8C25E0F_313C_40E1_BC27_B55128053FAD_.wvu.PrintTitles" localSheetId="2" hidden="1">'(3) Urgencias-Hosp'!$8:$9</definedName>
    <definedName name="Z_C8C25E0F_313C_40E1_BC27_B55128053FAD_.wvu.PrintTitles" localSheetId="4" hidden="1">'(5) Servicio Farmaceutico'!$8:$9</definedName>
    <definedName name="Z_C9A17BF0_2451_44C4_898F_CFB8403323EA_.wvu.Cols" localSheetId="0" hidden="1">'(1) Consulta Ext-PyD'!$D:$D,'(1) Consulta Ext-PyD'!$F:$F,'(1) Consulta Ext-PyD'!$K:$M,'(1) Consulta Ext-PyD'!$Q:$Q,'(1) Consulta Ext-PyD'!$S:$T,'(1) Consulta Ext-PyD'!$V:$X</definedName>
    <definedName name="Z_C9A17BF0_2451_44C4_898F_CFB8403323EA_.wvu.Cols" localSheetId="1" hidden="1">'(2) Odontología'!$D:$D,'(2) Odontología'!$F:$F,'(2) Odontología'!$K:$M,'(2) Odontología'!$Q:$Q,'(2) Odontología'!$S:$T,'(2) Odontología'!$V:$V</definedName>
    <definedName name="Z_C9A17BF0_2451_44C4_898F_CFB8403323EA_.wvu.Cols" localSheetId="2" hidden="1">'(3) Urgencias-Hosp'!$D:$D,'(3) Urgencias-Hosp'!$F:$F,'(3) Urgencias-Hosp'!$K:$M,'(3) Urgencias-Hosp'!$Q:$Q,'(3) Urgencias-Hosp'!$S:$T,'(3) Urgencias-Hosp'!$V:$V</definedName>
    <definedName name="Z_C9A17BF0_2451_44C4_898F_CFB8403323EA_.wvu.Cols" localSheetId="3" hidden="1">'(4) Laboratorio clinico'!$D:$D,'(4) Laboratorio clinico'!$F:$F,'(4) Laboratorio clinico'!$K:$M,'(4) Laboratorio clinico'!$Q:$Q,'(4) Laboratorio clinico'!$S:$T,'(4) Laboratorio clinico'!$V:$X</definedName>
    <definedName name="Z_C9A17BF0_2451_44C4_898F_CFB8403323EA_.wvu.Cols" localSheetId="4" hidden="1">'(5) Servicio Farmaceutico'!$D:$D,'(5) Servicio Farmaceutico'!$F:$F,'(5) Servicio Farmaceutico'!$K:$M,'(5) Servicio Farmaceutico'!$Q:$Q,'(5) Servicio Farmaceutico'!$S:$T,'(5) Servicio Farmaceutico'!$V:$V</definedName>
    <definedName name="Z_C9A17BF0_2451_44C4_898F_CFB8403323EA_.wvu.Cols" localSheetId="5" hidden="1">'(6) Atención al Usuario'!$D:$D,'(6) Atención al Usuario'!$F:$F,'(6) Atención al Usuario'!$K:$M,'(6) Atención al Usuario'!$Q:$Q,'(6) Atención al Usuario'!$S:$T,'(6) Atención al Usuario'!$V:$X</definedName>
    <definedName name="Z_C9A17BF0_2451_44C4_898F_CFB8403323EA_.wvu.Cols" localSheetId="7" hidden="1">Resumen!$Q:$AE,Resumen!$AH:$AX</definedName>
    <definedName name="Z_C9A17BF0_2451_44C4_898F_CFB8403323EA_.wvu.PrintArea" localSheetId="1" hidden="1">'(2) Odontología'!$A$1:$V$16</definedName>
    <definedName name="Z_C9A17BF0_2451_44C4_898F_CFB8403323EA_.wvu.PrintArea" localSheetId="2" hidden="1">'(3) Urgencias-Hosp'!$A$1:$V$12</definedName>
    <definedName name="Z_C9A17BF0_2451_44C4_898F_CFB8403323EA_.wvu.PrintArea" localSheetId="3" hidden="1">'(4) Laboratorio clinico'!$A$1:$V$12</definedName>
    <definedName name="Z_C9A17BF0_2451_44C4_898F_CFB8403323EA_.wvu.PrintArea" localSheetId="4" hidden="1">'(5) Servicio Farmaceutico'!$A$1:$V$11</definedName>
    <definedName name="Z_C9A17BF0_2451_44C4_898F_CFB8403323EA_.wvu.PrintArea" localSheetId="5" hidden="1">'(6) Atención al Usuario'!$A$1:$V$12</definedName>
    <definedName name="Z_C9A17BF0_2451_44C4_898F_CFB8403323EA_.wvu.PrintArea" localSheetId="8" hidden="1">Evolución!$K$1:$Q$10</definedName>
    <definedName name="Z_C9A17BF0_2451_44C4_898F_CFB8403323EA_.wvu.PrintArea" localSheetId="10" hidden="1">Impactos!$A$1:$G$12</definedName>
    <definedName name="Z_C9A17BF0_2451_44C4_898F_CFB8403323EA_.wvu.PrintArea" localSheetId="7" hidden="1">Resumen!$A$1:$O$30</definedName>
    <definedName name="Z_C9A17BF0_2451_44C4_898F_CFB8403323EA_.wvu.PrintTitles" localSheetId="1" hidden="1">'(2) Odontología'!$8:$9</definedName>
    <definedName name="Z_C9A17BF0_2451_44C4_898F_CFB8403323EA_.wvu.PrintTitles" localSheetId="2" hidden="1">'(3) Urgencias-Hosp'!$8:$9</definedName>
    <definedName name="Z_C9A17BF0_2451_44C4_898F_CFB8403323EA_.wvu.PrintTitles" localSheetId="4" hidden="1">'(5) Servicio Farmaceutico'!$8:$9</definedName>
    <definedName name="Z_C9A812A3_B23E_4057_8694_158B0DEE8D06_.wvu.Cols" localSheetId="0" hidden="1">'(1) Consulta Ext-PyD'!$D:$D,'(1) Consulta Ext-PyD'!$F:$F,'(1) Consulta Ext-PyD'!$K:$M,'(1) Consulta Ext-PyD'!$Q:$Q,'(1) Consulta Ext-PyD'!$S:$T,'(1) Consulta Ext-PyD'!$V:$X</definedName>
    <definedName name="Z_C9A812A3_B23E_4057_8694_158B0DEE8D06_.wvu.Cols" localSheetId="1" hidden="1">'(2) Odontología'!$D:$D,'(2) Odontología'!$F:$F,'(2) Odontología'!$K:$M,'(2) Odontología'!$Q:$Q,'(2) Odontología'!$S:$T,'(2) Odontología'!$V:$V</definedName>
    <definedName name="Z_C9A812A3_B23E_4057_8694_158B0DEE8D06_.wvu.Cols" localSheetId="2" hidden="1">'(3) Urgencias-Hosp'!$D:$D,'(3) Urgencias-Hosp'!$F:$F,'(3) Urgencias-Hosp'!$K:$M,'(3) Urgencias-Hosp'!$Q:$Q,'(3) Urgencias-Hosp'!$S:$T,'(3) Urgencias-Hosp'!$V:$V</definedName>
    <definedName name="Z_C9A812A3_B23E_4057_8694_158B0DEE8D06_.wvu.Cols" localSheetId="7" hidden="1">Resumen!$Q:$AE,Resumen!$AH:$AX</definedName>
    <definedName name="Z_C9A812A3_B23E_4057_8694_158B0DEE8D06_.wvu.PrintArea" localSheetId="1" hidden="1">'(2) Odontología'!$A$1:$V$16</definedName>
    <definedName name="Z_C9A812A3_B23E_4057_8694_158B0DEE8D06_.wvu.PrintArea" localSheetId="2" hidden="1">'(3) Urgencias-Hosp'!$A$1:$V$12</definedName>
    <definedName name="Z_C9A812A3_B23E_4057_8694_158B0DEE8D06_.wvu.PrintArea" localSheetId="3" hidden="1">'(4) Laboratorio clinico'!$A$1:$V$12</definedName>
    <definedName name="Z_C9A812A3_B23E_4057_8694_158B0DEE8D06_.wvu.PrintArea" localSheetId="4" hidden="1">'(5) Servicio Farmaceutico'!$A$1:$V$11</definedName>
    <definedName name="Z_C9A812A3_B23E_4057_8694_158B0DEE8D06_.wvu.PrintArea" localSheetId="5" hidden="1">'(6) Atención al Usuario'!$A$1:$V$12</definedName>
    <definedName name="Z_C9A812A3_B23E_4057_8694_158B0DEE8D06_.wvu.PrintArea" localSheetId="8" hidden="1">Evolución!$K$1:$Q$10</definedName>
    <definedName name="Z_C9A812A3_B23E_4057_8694_158B0DEE8D06_.wvu.PrintArea" localSheetId="10" hidden="1">Impactos!$A$1:$G$12</definedName>
    <definedName name="Z_C9A812A3_B23E_4057_8694_158B0DEE8D06_.wvu.PrintArea" localSheetId="7" hidden="1">Resumen!$A$1:$O$30</definedName>
    <definedName name="Z_C9A812A3_B23E_4057_8694_158B0DEE8D06_.wvu.PrintTitles" localSheetId="1" hidden="1">'(2) Odontología'!$8:$9</definedName>
    <definedName name="Z_C9A812A3_B23E_4057_8694_158B0DEE8D06_.wvu.PrintTitles" localSheetId="2" hidden="1">'(3) Urgencias-Hosp'!$8:$9</definedName>
    <definedName name="Z_C9A812A3_B23E_4057_8694_158B0DEE8D06_.wvu.PrintTitles" localSheetId="4" hidden="1">'(5) Servicio Farmaceutico'!$8:$9</definedName>
    <definedName name="Z_CC42E740_ADA2_4B3E_AB77_9BBCCE9EC444_.wvu.Cols" localSheetId="0" hidden="1">'(1) Consulta Ext-PyD'!$D:$D,'(1) Consulta Ext-PyD'!$F:$F,'(1) Consulta Ext-PyD'!$K:$M,'(1) Consulta Ext-PyD'!$Q:$Q,'(1) Consulta Ext-PyD'!$S:$T,'(1) Consulta Ext-PyD'!$V:$X</definedName>
    <definedName name="Z_CC42E740_ADA2_4B3E_AB77_9BBCCE9EC444_.wvu.Cols" localSheetId="1" hidden="1">'(2) Odontología'!$D:$D,'(2) Odontología'!$F:$F,'(2) Odontología'!$K:$M,'(2) Odontología'!$Q:$Q,'(2) Odontología'!$S:$T,'(2) Odontología'!$V:$V</definedName>
    <definedName name="Z_CC42E740_ADA2_4B3E_AB77_9BBCCE9EC444_.wvu.Cols" localSheetId="2" hidden="1">'(3) Urgencias-Hosp'!$D:$D,'(3) Urgencias-Hosp'!$F:$F,'(3) Urgencias-Hosp'!$K:$M,'(3) Urgencias-Hosp'!$Q:$Q,'(3) Urgencias-Hosp'!$S:$T,'(3) Urgencias-Hosp'!$V:$V</definedName>
    <definedName name="Z_CC42E740_ADA2_4B3E_AB77_9BBCCE9EC444_.wvu.Cols" localSheetId="3" hidden="1">'(4) Laboratorio clinico'!$D:$D,'(4) Laboratorio clinico'!$F:$F,'(4) Laboratorio clinico'!$K:$M,'(4) Laboratorio clinico'!$Q:$Q,'(4) Laboratorio clinico'!$S:$T,'(4) Laboratorio clinico'!$V:$X</definedName>
    <definedName name="Z_CC42E740_ADA2_4B3E_AB77_9BBCCE9EC444_.wvu.Cols" localSheetId="4" hidden="1">'(5) Servicio Farmaceutico'!$D:$D,'(5) Servicio Farmaceutico'!$F:$F,'(5) Servicio Farmaceutico'!$K:$M,'(5) Servicio Farmaceutico'!$Q:$Q,'(5) Servicio Farmaceutico'!$S:$T,'(5) Servicio Farmaceutico'!$V:$V</definedName>
    <definedName name="Z_CC42E740_ADA2_4B3E_AB77_9BBCCE9EC444_.wvu.Cols" localSheetId="5" hidden="1">'(6) Atención al Usuario'!$D:$D,'(6) Atención al Usuario'!$F:$F,'(6) Atención al Usuario'!$K:$M,'(6) Atención al Usuario'!$Q:$Q,'(6) Atención al Usuario'!$S:$T,'(6) Atención al Usuario'!$V:$X</definedName>
    <definedName name="Z_CC42E740_ADA2_4B3E_AB77_9BBCCE9EC444_.wvu.Cols" localSheetId="7" hidden="1">Resumen!$Q:$AE,Resumen!$AH:$AX</definedName>
    <definedName name="Z_CC42E740_ADA2_4B3E_AB77_9BBCCE9EC444_.wvu.PrintArea" localSheetId="1" hidden="1">'(2) Odontología'!$A$1:$V$16</definedName>
    <definedName name="Z_CC42E740_ADA2_4B3E_AB77_9BBCCE9EC444_.wvu.PrintArea" localSheetId="2" hidden="1">'(3) Urgencias-Hosp'!$A$1:$V$12</definedName>
    <definedName name="Z_CC42E740_ADA2_4B3E_AB77_9BBCCE9EC444_.wvu.PrintArea" localSheetId="3" hidden="1">'(4) Laboratorio clinico'!$A$1:$V$12</definedName>
    <definedName name="Z_CC42E740_ADA2_4B3E_AB77_9BBCCE9EC444_.wvu.PrintArea" localSheetId="4" hidden="1">'(5) Servicio Farmaceutico'!$A$1:$V$11</definedName>
    <definedName name="Z_CC42E740_ADA2_4B3E_AB77_9BBCCE9EC444_.wvu.PrintArea" localSheetId="5" hidden="1">'(6) Atención al Usuario'!$A$1:$V$12</definedName>
    <definedName name="Z_CC42E740_ADA2_4B3E_AB77_9BBCCE9EC444_.wvu.PrintArea" localSheetId="8" hidden="1">Evolución!$K$1:$Q$10</definedName>
    <definedName name="Z_CC42E740_ADA2_4B3E_AB77_9BBCCE9EC444_.wvu.PrintArea" localSheetId="10" hidden="1">Impactos!$A$1:$G$12</definedName>
    <definedName name="Z_CC42E740_ADA2_4B3E_AB77_9BBCCE9EC444_.wvu.PrintArea" localSheetId="7" hidden="1">Resumen!$A$1:$O$30</definedName>
    <definedName name="Z_CC42E740_ADA2_4B3E_AB77_9BBCCE9EC444_.wvu.PrintTitles" localSheetId="1" hidden="1">'(2) Odontología'!$8:$9</definedName>
    <definedName name="Z_CC42E740_ADA2_4B3E_AB77_9BBCCE9EC444_.wvu.PrintTitles" localSheetId="2" hidden="1">'(3) Urgencias-Hosp'!$8:$9</definedName>
    <definedName name="Z_CC42E740_ADA2_4B3E_AB77_9BBCCE9EC444_.wvu.PrintTitles" localSheetId="4" hidden="1">'(5) Servicio Farmaceutico'!$8:$9</definedName>
    <definedName name="Z_D504B807_AE7E_4042_848D_21D8E9CBBAC1_.wvu.Cols" localSheetId="0" hidden="1">'(1) Consulta Ext-PyD'!$D:$D,'(1) Consulta Ext-PyD'!$F:$F,'(1) Consulta Ext-PyD'!$K:$M,'(1) Consulta Ext-PyD'!$Q:$Q,'(1) Consulta Ext-PyD'!$S:$T,'(1) Consulta Ext-PyD'!$V:$X</definedName>
    <definedName name="Z_D504B807_AE7E_4042_848D_21D8E9CBBAC1_.wvu.Cols" localSheetId="1" hidden="1">'(2) Odontología'!$D:$D,'(2) Odontología'!$F:$F,'(2) Odontología'!$K:$M,'(2) Odontología'!$Q:$Q,'(2) Odontología'!$S:$T,'(2) Odontología'!$V:$V</definedName>
    <definedName name="Z_D504B807_AE7E_4042_848D_21D8E9CBBAC1_.wvu.Cols" localSheetId="7" hidden="1">Resumen!$Q:$AE,Resumen!$AH:$AX</definedName>
    <definedName name="Z_D504B807_AE7E_4042_848D_21D8E9CBBAC1_.wvu.PrintArea" localSheetId="1" hidden="1">'(2) Odontología'!$A$1:$V$11</definedName>
    <definedName name="Z_D504B807_AE7E_4042_848D_21D8E9CBBAC1_.wvu.PrintArea" localSheetId="2" hidden="1">'(3) Urgencias-Hosp'!$A$1:$V$12</definedName>
    <definedName name="Z_D504B807_AE7E_4042_848D_21D8E9CBBAC1_.wvu.PrintArea" localSheetId="3" hidden="1">'(4) Laboratorio clinico'!$A$1:$V$12</definedName>
    <definedName name="Z_D504B807_AE7E_4042_848D_21D8E9CBBAC1_.wvu.PrintArea" localSheetId="4" hidden="1">'(5) Servicio Farmaceutico'!$A$1:$V$11</definedName>
    <definedName name="Z_D504B807_AE7E_4042_848D_21D8E9CBBAC1_.wvu.PrintArea" localSheetId="5" hidden="1">'(6) Atención al Usuario'!$A$1:$V$12</definedName>
    <definedName name="Z_D504B807_AE7E_4042_848D_21D8E9CBBAC1_.wvu.PrintArea" localSheetId="8" hidden="1">Evolución!$K$1:$Q$10</definedName>
    <definedName name="Z_D504B807_AE7E_4042_848D_21D8E9CBBAC1_.wvu.PrintArea" localSheetId="10" hidden="1">Impactos!$A$1:$G$12</definedName>
    <definedName name="Z_D504B807_AE7E_4042_848D_21D8E9CBBAC1_.wvu.PrintArea" localSheetId="7" hidden="1">Resumen!$A$1:$O$30</definedName>
    <definedName name="Z_D504B807_AE7E_4042_848D_21D8E9CBBAC1_.wvu.PrintTitles" localSheetId="1" hidden="1">'(2) Odontología'!$8:$9</definedName>
    <definedName name="Z_D504B807_AE7E_4042_848D_21D8E9CBBAC1_.wvu.PrintTitles" localSheetId="2" hidden="1">'(3) Urgencias-Hosp'!$8:$9</definedName>
    <definedName name="Z_D504B807_AE7E_4042_848D_21D8E9CBBAC1_.wvu.PrintTitles" localSheetId="4" hidden="1">'(5) Servicio Farmaceutico'!$8:$9</definedName>
    <definedName name="Z_D674221F_3F50_45D7_B99E_107AE99970DE_.wvu.Cols" localSheetId="0" hidden="1">'(1) Consulta Ext-PyD'!$D:$D,'(1) Consulta Ext-PyD'!$F:$F,'(1) Consulta Ext-PyD'!$K:$M,'(1) Consulta Ext-PyD'!$Q:$Q,'(1) Consulta Ext-PyD'!$S:$T,'(1) Consulta Ext-PyD'!$V:$X</definedName>
    <definedName name="Z_D674221F_3F50_45D7_B99E_107AE99970DE_.wvu.Cols" localSheetId="1" hidden="1">'(2) Odontología'!$D:$D,'(2) Odontología'!$F:$F,'(2) Odontología'!$K:$M,'(2) Odontología'!$Q:$Q,'(2) Odontología'!$S:$T,'(2) Odontología'!$V:$V</definedName>
    <definedName name="Z_D674221F_3F50_45D7_B99E_107AE99970DE_.wvu.Cols" localSheetId="2" hidden="1">'(3) Urgencias-Hosp'!$D:$D,'(3) Urgencias-Hosp'!$F:$F,'(3) Urgencias-Hosp'!$K:$M,'(3) Urgencias-Hosp'!$Q:$Q,'(3) Urgencias-Hosp'!$S:$T,'(3) Urgencias-Hosp'!$V:$V</definedName>
    <definedName name="Z_D674221F_3F50_45D7_B99E_107AE99970DE_.wvu.Cols" localSheetId="3" hidden="1">'(4) Laboratorio clinico'!$D:$D,'(4) Laboratorio clinico'!$F:$F,'(4) Laboratorio clinico'!$K:$M,'(4) Laboratorio clinico'!$Q:$Q,'(4) Laboratorio clinico'!$S:$T,'(4) Laboratorio clinico'!$V:$X</definedName>
    <definedName name="Z_D674221F_3F50_45D7_B99E_107AE99970DE_.wvu.Cols" localSheetId="4" hidden="1">'(5) Servicio Farmaceutico'!$D:$D,'(5) Servicio Farmaceutico'!$F:$F,'(5) Servicio Farmaceutico'!$K:$M,'(5) Servicio Farmaceutico'!$Q:$Q,'(5) Servicio Farmaceutico'!$S:$T,'(5) Servicio Farmaceutico'!$V:$V</definedName>
    <definedName name="Z_D674221F_3F50_45D7_B99E_107AE99970DE_.wvu.Cols" localSheetId="5" hidden="1">'(6) Atención al Usuario'!$D:$D,'(6) Atención al Usuario'!$F:$F,'(6) Atención al Usuario'!$K:$M,'(6) Atención al Usuario'!$Q:$Q,'(6) Atención al Usuario'!$S:$T,'(6) Atención al Usuario'!$V:$X</definedName>
    <definedName name="Z_D674221F_3F50_45D7_B99E_107AE99970DE_.wvu.Cols" localSheetId="7" hidden="1">Resumen!$Q:$AE,Resumen!$AH:$AX</definedName>
    <definedName name="Z_D674221F_3F50_45D7_B99E_107AE99970DE_.wvu.PrintArea" localSheetId="1" hidden="1">'(2) Odontología'!$A$1:$V$16</definedName>
    <definedName name="Z_D674221F_3F50_45D7_B99E_107AE99970DE_.wvu.PrintArea" localSheetId="2" hidden="1">'(3) Urgencias-Hosp'!$A$1:$V$12</definedName>
    <definedName name="Z_D674221F_3F50_45D7_B99E_107AE99970DE_.wvu.PrintArea" localSheetId="3" hidden="1">'(4) Laboratorio clinico'!$A$1:$V$12</definedName>
    <definedName name="Z_D674221F_3F50_45D7_B99E_107AE99970DE_.wvu.PrintArea" localSheetId="4" hidden="1">'(5) Servicio Farmaceutico'!$A$1:$V$11</definedName>
    <definedName name="Z_D674221F_3F50_45D7_B99E_107AE99970DE_.wvu.PrintArea" localSheetId="5" hidden="1">'(6) Atención al Usuario'!$A$1:$V$12</definedName>
    <definedName name="Z_D674221F_3F50_45D7_B99E_107AE99970DE_.wvu.PrintArea" localSheetId="8" hidden="1">Evolución!$K$1:$Q$10</definedName>
    <definedName name="Z_D674221F_3F50_45D7_B99E_107AE99970DE_.wvu.PrintArea" localSheetId="10" hidden="1">Impactos!$A$1:$G$12</definedName>
    <definedName name="Z_D674221F_3F50_45D7_B99E_107AE99970DE_.wvu.PrintArea" localSheetId="7" hidden="1">Resumen!$A$1:$O$30</definedName>
    <definedName name="Z_D674221F_3F50_45D7_B99E_107AE99970DE_.wvu.PrintTitles" localSheetId="1" hidden="1">'(2) Odontología'!$8:$9</definedName>
    <definedName name="Z_D674221F_3F50_45D7_B99E_107AE99970DE_.wvu.PrintTitles" localSheetId="2" hidden="1">'(3) Urgencias-Hosp'!$8:$9</definedName>
    <definedName name="Z_D674221F_3F50_45D7_B99E_107AE99970DE_.wvu.PrintTitles" localSheetId="4" hidden="1">'(5) Servicio Farmaceutico'!$8:$9</definedName>
    <definedName name="Z_D8BB7E15_0E8F_45FC_AD1A_6D8C295A087C_.wvu.Cols" localSheetId="0" hidden="1">'(1) Consulta Ext-PyD'!$D:$D,'(1) Consulta Ext-PyD'!$F:$F,'(1) Consulta Ext-PyD'!$K:$M,'(1) Consulta Ext-PyD'!$Q:$Q,'(1) Consulta Ext-PyD'!$S:$T,'(1) Consulta Ext-PyD'!$V:$X</definedName>
    <definedName name="Z_D8BB7E15_0E8F_45FC_AD1A_6D8C295A087C_.wvu.Cols" localSheetId="1" hidden="1">'(2) Odontología'!$D:$D,'(2) Odontología'!$F:$F,'(2) Odontología'!$K:$M,'(2) Odontología'!$Q:$Q,'(2) Odontología'!$S:$T,'(2) Odontología'!$V:$V</definedName>
    <definedName name="Z_D8BB7E15_0E8F_45FC_AD1A_6D8C295A087C_.wvu.Cols" localSheetId="2" hidden="1">'(3) Urgencias-Hosp'!$D:$D,'(3) Urgencias-Hosp'!$F:$F,'(3) Urgencias-Hosp'!$K:$M,'(3) Urgencias-Hosp'!$Q:$Q,'(3) Urgencias-Hosp'!$S:$T,'(3) Urgencias-Hosp'!$V:$V</definedName>
    <definedName name="Z_D8BB7E15_0E8F_45FC_AD1A_6D8C295A087C_.wvu.Cols" localSheetId="3" hidden="1">'(4) Laboratorio clinico'!$D:$D,'(4) Laboratorio clinico'!$F:$F,'(4) Laboratorio clinico'!$K:$M,'(4) Laboratorio clinico'!$Q:$Q,'(4) Laboratorio clinico'!$S:$T,'(4) Laboratorio clinico'!$V:$X</definedName>
    <definedName name="Z_D8BB7E15_0E8F_45FC_AD1A_6D8C295A087C_.wvu.Cols" localSheetId="4" hidden="1">'(5) Servicio Farmaceutico'!$D:$D,'(5) Servicio Farmaceutico'!$F:$F,'(5) Servicio Farmaceutico'!$K:$M,'(5) Servicio Farmaceutico'!$Q:$Q,'(5) Servicio Farmaceutico'!$S:$T,'(5) Servicio Farmaceutico'!$V:$V</definedName>
    <definedName name="Z_D8BB7E15_0E8F_45FC_AD1A_6D8C295A087C_.wvu.Cols" localSheetId="5" hidden="1">'(6) Atención al Usuario'!$D:$D,'(6) Atención al Usuario'!$F:$F,'(6) Atención al Usuario'!$K:$M,'(6) Atención al Usuario'!$Q:$Q,'(6) Atención al Usuario'!$S:$T,'(6) Atención al Usuario'!$V:$X</definedName>
    <definedName name="Z_D8BB7E15_0E8F_45FC_AD1A_6D8C295A087C_.wvu.Cols" localSheetId="7" hidden="1">Resumen!$Q:$AE,Resumen!$AH:$AX</definedName>
    <definedName name="Z_D8BB7E15_0E8F_45FC_AD1A_6D8C295A087C_.wvu.PrintArea" localSheetId="1" hidden="1">'(2) Odontología'!$A$1:$V$16</definedName>
    <definedName name="Z_D8BB7E15_0E8F_45FC_AD1A_6D8C295A087C_.wvu.PrintArea" localSheetId="2" hidden="1">'(3) Urgencias-Hosp'!$A$1:$V$12</definedName>
    <definedName name="Z_D8BB7E15_0E8F_45FC_AD1A_6D8C295A087C_.wvu.PrintArea" localSheetId="3" hidden="1">'(4) Laboratorio clinico'!$A$1:$V$12</definedName>
    <definedName name="Z_D8BB7E15_0E8F_45FC_AD1A_6D8C295A087C_.wvu.PrintArea" localSheetId="4" hidden="1">'(5) Servicio Farmaceutico'!$A$1:$V$11</definedName>
    <definedName name="Z_D8BB7E15_0E8F_45FC_AD1A_6D8C295A087C_.wvu.PrintArea" localSheetId="5" hidden="1">'(6) Atención al Usuario'!$A$1:$V$12</definedName>
    <definedName name="Z_D8BB7E15_0E8F_45FC_AD1A_6D8C295A087C_.wvu.PrintArea" localSheetId="8" hidden="1">Evolución!$K$1:$Q$10</definedName>
    <definedName name="Z_D8BB7E15_0E8F_45FC_AD1A_6D8C295A087C_.wvu.PrintArea" localSheetId="10" hidden="1">Impactos!$A$1:$G$12</definedName>
    <definedName name="Z_D8BB7E15_0E8F_45FC_AD1A_6D8C295A087C_.wvu.PrintArea" localSheetId="7" hidden="1">Resumen!$A$1:$O$30</definedName>
    <definedName name="Z_D8BB7E15_0E8F_45FC_AD1A_6D8C295A087C_.wvu.PrintTitles" localSheetId="1" hidden="1">'(2) Odontología'!$8:$9</definedName>
    <definedName name="Z_D8BB7E15_0E8F_45FC_AD1A_6D8C295A087C_.wvu.PrintTitles" localSheetId="2" hidden="1">'(3) Urgencias-Hosp'!$8:$9</definedName>
    <definedName name="Z_D8BB7E15_0E8F_45FC_AD1A_6D8C295A087C_.wvu.PrintTitles" localSheetId="4" hidden="1">'(5) Servicio Farmaceutico'!$8:$9</definedName>
    <definedName name="Z_DC041AD4_35AB_4F1B_9F3D_F08C88A9A16C_.wvu.Cols" localSheetId="0" hidden="1">'(1) Consulta Ext-PyD'!$D:$D,'(1) Consulta Ext-PyD'!$F:$F,'(1) Consulta Ext-PyD'!$K:$M,'(1) Consulta Ext-PyD'!$Q:$Q,'(1) Consulta Ext-PyD'!$S:$T,'(1) Consulta Ext-PyD'!$V:$X</definedName>
    <definedName name="Z_DC041AD4_35AB_4F1B_9F3D_F08C88A9A16C_.wvu.Cols" localSheetId="1" hidden="1">'(2) Odontología'!$D:$D,'(2) Odontología'!$F:$F,'(2) Odontología'!$K:$M,'(2) Odontología'!$Q:$Q,'(2) Odontología'!$S:$T,'(2) Odontología'!$V:$V</definedName>
    <definedName name="Z_DC041AD4_35AB_4F1B_9F3D_F08C88A9A16C_.wvu.Cols" localSheetId="2" hidden="1">'(3) Urgencias-Hosp'!$D:$D,'(3) Urgencias-Hosp'!$F:$F,'(3) Urgencias-Hosp'!$K:$M,'(3) Urgencias-Hosp'!$Q:$Q,'(3) Urgencias-Hosp'!$S:$T,'(3) Urgencias-Hosp'!$V:$V</definedName>
    <definedName name="Z_DC041AD4_35AB_4F1B_9F3D_F08C88A9A16C_.wvu.Cols" localSheetId="3" hidden="1">'(4) Laboratorio clinico'!$D:$D,'(4) Laboratorio clinico'!$F:$F,'(4) Laboratorio clinico'!$K:$M,'(4) Laboratorio clinico'!$Q:$Q,'(4) Laboratorio clinico'!$S:$T,'(4) Laboratorio clinico'!$V:$X</definedName>
    <definedName name="Z_DC041AD4_35AB_4F1B_9F3D_F08C88A9A16C_.wvu.Cols" localSheetId="4" hidden="1">'(5) Servicio Farmaceutico'!$D:$D,'(5) Servicio Farmaceutico'!$F:$F,'(5) Servicio Farmaceutico'!$K:$M,'(5) Servicio Farmaceutico'!$Q:$Q,'(5) Servicio Farmaceutico'!$S:$T,'(5) Servicio Farmaceutico'!$V:$V</definedName>
    <definedName name="Z_DC041AD4_35AB_4F1B_9F3D_F08C88A9A16C_.wvu.Cols" localSheetId="5" hidden="1">'(6) Atención al Usuario'!$D:$D,'(6) Atención al Usuario'!$F:$F,'(6) Atención al Usuario'!$K:$M,'(6) Atención al Usuario'!$Q:$Q,'(6) Atención al Usuario'!$S:$T,'(6) Atención al Usuario'!$V:$X</definedName>
    <definedName name="Z_DC041AD4_35AB_4F1B_9F3D_F08C88A9A16C_.wvu.Cols" localSheetId="7" hidden="1">Resumen!$Q:$AE,Resumen!$AH:$AX</definedName>
    <definedName name="Z_DC041AD4_35AB_4F1B_9F3D_F08C88A9A16C_.wvu.PrintArea" localSheetId="1" hidden="1">'(2) Odontología'!$A$1:$V$16</definedName>
    <definedName name="Z_DC041AD4_35AB_4F1B_9F3D_F08C88A9A16C_.wvu.PrintArea" localSheetId="2" hidden="1">'(3) Urgencias-Hosp'!$A$1:$V$12</definedName>
    <definedName name="Z_DC041AD4_35AB_4F1B_9F3D_F08C88A9A16C_.wvu.PrintArea" localSheetId="3" hidden="1">'(4) Laboratorio clinico'!$A$1:$V$12</definedName>
    <definedName name="Z_DC041AD4_35AB_4F1B_9F3D_F08C88A9A16C_.wvu.PrintArea" localSheetId="4" hidden="1">'(5) Servicio Farmaceutico'!$A$1:$V$11</definedName>
    <definedName name="Z_DC041AD4_35AB_4F1B_9F3D_F08C88A9A16C_.wvu.PrintArea" localSheetId="5" hidden="1">'(6) Atención al Usuario'!$A$1:$V$12</definedName>
    <definedName name="Z_DC041AD4_35AB_4F1B_9F3D_F08C88A9A16C_.wvu.PrintArea" localSheetId="8" hidden="1">Evolución!$K$1:$Q$10</definedName>
    <definedName name="Z_DC041AD4_35AB_4F1B_9F3D_F08C88A9A16C_.wvu.PrintArea" localSheetId="10" hidden="1">Impactos!$A$1:$G$12</definedName>
    <definedName name="Z_DC041AD4_35AB_4F1B_9F3D_F08C88A9A16C_.wvu.PrintArea" localSheetId="7" hidden="1">Resumen!$A$1:$O$30</definedName>
    <definedName name="Z_DC041AD4_35AB_4F1B_9F3D_F08C88A9A16C_.wvu.PrintTitles" localSheetId="1" hidden="1">'(2) Odontología'!$8:$9</definedName>
    <definedName name="Z_DC041AD4_35AB_4F1B_9F3D_F08C88A9A16C_.wvu.PrintTitles" localSheetId="2" hidden="1">'(3) Urgencias-Hosp'!$8:$9</definedName>
    <definedName name="Z_DC041AD4_35AB_4F1B_9F3D_F08C88A9A16C_.wvu.PrintTitles" localSheetId="4" hidden="1">'(5) Servicio Farmaceutico'!$8:$9</definedName>
    <definedName name="Z_E51A7B7A_B72C_4D0D_BEC9_3100296DDB1B_.wvu.Cols" localSheetId="0" hidden="1">'(1) Consulta Ext-PyD'!$D:$D,'(1) Consulta Ext-PyD'!$F:$F,'(1) Consulta Ext-PyD'!$K:$M,'(1) Consulta Ext-PyD'!$Q:$Q,'(1) Consulta Ext-PyD'!$S:$T,'(1) Consulta Ext-PyD'!$V:$X</definedName>
    <definedName name="Z_E51A7B7A_B72C_4D0D_BEC9_3100296DDB1B_.wvu.Cols" localSheetId="1" hidden="1">'(2) Odontología'!$D:$D,'(2) Odontología'!$F:$F,'(2) Odontología'!$K:$M,'(2) Odontología'!$Q:$Q,'(2) Odontología'!$S:$T,'(2) Odontología'!$V:$V</definedName>
    <definedName name="Z_E51A7B7A_B72C_4D0D_BEC9_3100296DDB1B_.wvu.Cols" localSheetId="2" hidden="1">'(3) Urgencias-Hosp'!$D:$D,'(3) Urgencias-Hosp'!$F:$F,'(3) Urgencias-Hosp'!$K:$M,'(3) Urgencias-Hosp'!$Q:$Q,'(3) Urgencias-Hosp'!$S:$T,'(3) Urgencias-Hosp'!$V:$V</definedName>
    <definedName name="Z_E51A7B7A_B72C_4D0D_BEC9_3100296DDB1B_.wvu.Cols" localSheetId="3" hidden="1">'(4) Laboratorio clinico'!$D:$D,'(4) Laboratorio clinico'!$F:$F,'(4) Laboratorio clinico'!$K:$M,'(4) Laboratorio clinico'!$Q:$Q,'(4) Laboratorio clinico'!$S:$T,'(4) Laboratorio clinico'!$V:$X</definedName>
    <definedName name="Z_E51A7B7A_B72C_4D0D_BEC9_3100296DDB1B_.wvu.Cols" localSheetId="4" hidden="1">'(5) Servicio Farmaceutico'!$D:$D,'(5) Servicio Farmaceutico'!$F:$F,'(5) Servicio Farmaceutico'!$K:$M,'(5) Servicio Farmaceutico'!$Q:$Q,'(5) Servicio Farmaceutico'!$S:$T,'(5) Servicio Farmaceutico'!$V:$V</definedName>
    <definedName name="Z_E51A7B7A_B72C_4D0D_BEC9_3100296DDB1B_.wvu.Cols" localSheetId="5" hidden="1">'(6) Atención al Usuario'!$D:$D,'(6) Atención al Usuario'!$F:$F,'(6) Atención al Usuario'!$K:$M,'(6) Atención al Usuario'!$Q:$Q,'(6) Atención al Usuario'!$S:$T,'(6) Atención al Usuario'!$V:$X</definedName>
    <definedName name="Z_E51A7B7A_B72C_4D0D_BEC9_3100296DDB1B_.wvu.Cols" localSheetId="7" hidden="1">Resumen!$Q:$AE,Resumen!$AH:$AX</definedName>
    <definedName name="Z_E51A7B7A_B72C_4D0D_BEC9_3100296DDB1B_.wvu.PrintArea" localSheetId="1" hidden="1">'(2) Odontología'!$A$1:$V$16</definedName>
    <definedName name="Z_E51A7B7A_B72C_4D0D_BEC9_3100296DDB1B_.wvu.PrintArea" localSheetId="2" hidden="1">'(3) Urgencias-Hosp'!$A$1:$V$12</definedName>
    <definedName name="Z_E51A7B7A_B72C_4D0D_BEC9_3100296DDB1B_.wvu.PrintArea" localSheetId="3" hidden="1">'(4) Laboratorio clinico'!$A$1:$V$12</definedName>
    <definedName name="Z_E51A7B7A_B72C_4D0D_BEC9_3100296DDB1B_.wvu.PrintArea" localSheetId="4" hidden="1">'(5) Servicio Farmaceutico'!$A$1:$V$11</definedName>
    <definedName name="Z_E51A7B7A_B72C_4D0D_BEC9_3100296DDB1B_.wvu.PrintArea" localSheetId="5" hidden="1">'(6) Atención al Usuario'!$A$1:$V$12</definedName>
    <definedName name="Z_E51A7B7A_B72C_4D0D_BEC9_3100296DDB1B_.wvu.PrintArea" localSheetId="8" hidden="1">Evolución!$K$1:$Q$10</definedName>
    <definedName name="Z_E51A7B7A_B72C_4D0D_BEC9_3100296DDB1B_.wvu.PrintArea" localSheetId="10" hidden="1">Impactos!$A$1:$G$12</definedName>
    <definedName name="Z_E51A7B7A_B72C_4D0D_BEC9_3100296DDB1B_.wvu.PrintArea" localSheetId="7" hidden="1">Resumen!$A$1:$O$30</definedName>
    <definedName name="Z_E51A7B7A_B72C_4D0D_BEC9_3100296DDB1B_.wvu.PrintTitles" localSheetId="1" hidden="1">'(2) Odontología'!$8:$9</definedName>
    <definedName name="Z_E51A7B7A_B72C_4D0D_BEC9_3100296DDB1B_.wvu.PrintTitles" localSheetId="2" hidden="1">'(3) Urgencias-Hosp'!$8:$9</definedName>
    <definedName name="Z_E51A7B7A_B72C_4D0D_BEC9_3100296DDB1B_.wvu.PrintTitles" localSheetId="4" hidden="1">'(5) Servicio Farmaceutico'!$8:$9</definedName>
    <definedName name="Z_F7D68F61_F89A_4541_9A78_C25C58CA23E3_.wvu.Cols" localSheetId="0" hidden="1">'(1) Consulta Ext-PyD'!$D:$D,'(1) Consulta Ext-PyD'!$F:$F,'(1) Consulta Ext-PyD'!$K:$M,'(1) Consulta Ext-PyD'!$Q:$Q,'(1) Consulta Ext-PyD'!$S:$T,'(1) Consulta Ext-PyD'!$V:$X</definedName>
    <definedName name="Z_F7D68F61_F89A_4541_9A78_C25C58CA23E3_.wvu.Cols" localSheetId="7" hidden="1">Resumen!$Q:$AE,Resumen!$AH:$AX</definedName>
    <definedName name="Z_F7D68F61_F89A_4541_9A78_C25C58CA23E3_.wvu.PrintArea" localSheetId="1" hidden="1">'(2) Odontología'!$A$1:$V$11</definedName>
    <definedName name="Z_F7D68F61_F89A_4541_9A78_C25C58CA23E3_.wvu.PrintArea" localSheetId="2" hidden="1">'(3) Urgencias-Hosp'!$A$1:$V$12</definedName>
    <definedName name="Z_F7D68F61_F89A_4541_9A78_C25C58CA23E3_.wvu.PrintArea" localSheetId="3" hidden="1">'(4) Laboratorio clinico'!$A$1:$V$12</definedName>
    <definedName name="Z_F7D68F61_F89A_4541_9A78_C25C58CA23E3_.wvu.PrintArea" localSheetId="4" hidden="1">'(5) Servicio Farmaceutico'!$A$1:$V$11</definedName>
    <definedName name="Z_F7D68F61_F89A_4541_9A78_C25C58CA23E3_.wvu.PrintArea" localSheetId="5" hidden="1">'(6) Atención al Usuario'!$A$1:$V$12</definedName>
    <definedName name="Z_F7D68F61_F89A_4541_9A78_C25C58CA23E3_.wvu.PrintArea" localSheetId="8" hidden="1">Evolución!$K$1:$Q$10</definedName>
    <definedName name="Z_F7D68F61_F89A_4541_9A78_C25C58CA23E3_.wvu.PrintArea" localSheetId="10" hidden="1">Impactos!$A$1:$G$12</definedName>
    <definedName name="Z_F7D68F61_F89A_4541_9A78_C25C58CA23E3_.wvu.PrintArea" localSheetId="7" hidden="1">Resumen!$A$1:$O$30</definedName>
    <definedName name="Z_F7D68F61_F89A_4541_9A78_C25C58CA23E3_.wvu.PrintTitles" localSheetId="1" hidden="1">'(2) Odontología'!$8:$9</definedName>
    <definedName name="Z_F7D68F61_F89A_4541_9A78_C25C58CA23E3_.wvu.PrintTitles" localSheetId="2" hidden="1">'(3) Urgencias-Hosp'!$8:$9</definedName>
    <definedName name="Z_F7D68F61_F89A_4541_9A78_C25C58CA23E3_.wvu.PrintTitles" localSheetId="4" hidden="1">'(5) Servicio Farmaceutico'!$8:$9</definedName>
  </definedNames>
  <calcPr calcId="191029"/>
  <customWorkbookViews>
    <customWorkbookView name="mapa_17" guid="{B83C9EB8-C964-4489-98C8-19C81BFAE010}" maximized="1" xWindow="-8" yWindow="-8" windowWidth="1382" windowHeight="744" tabRatio="961" activeSheetId="6"/>
    <customWorkbookView name="mapa_16" guid="{42BB51DB-DC3E-4DA5-9499-5574EB19780E}" maximized="1" xWindow="-8" yWindow="-8" windowWidth="1382" windowHeight="744" tabRatio="961" activeSheetId="10"/>
    <customWorkbookView name="mapa_15" guid="{D8BB7E15-0E8F-45FC-AD1A-6D8C295A087C}" maximized="1" xWindow="-8" yWindow="-8" windowWidth="1382" windowHeight="744" tabRatio="961" activeSheetId="14"/>
    <customWorkbookView name="Mapa_02" guid="{F7D68F61-F89A-4541-9A78-C25C58CA23E3}" maximized="1" xWindow="-8" yWindow="-8" windowWidth="1382" windowHeight="744" tabRatio="961" activeSheetId="18"/>
    <customWorkbookView name="Mapa_01" guid="{4890415D-ABA4-4363-9A7D-9DAD39F08A9F}" maximized="1" xWindow="-8" yWindow="-8" windowWidth="1382" windowHeight="744" tabRatio="961" activeSheetId="19"/>
    <customWorkbookView name="mapa_03" guid="{D504B807-AE7E-4042-848D-21D8E9CBBAC1}" maximized="1" xWindow="-8" yWindow="-8" windowWidth="1382" windowHeight="744" tabRatio="961" activeSheetId="17"/>
    <customWorkbookView name="mapa_04" guid="{C9A812A3-B23E-4057-8694-158B0DEE8D06}" maximized="1" xWindow="-8" yWindow="-8" windowWidth="1382" windowHeight="744" tabRatio="961" activeSheetId="9"/>
    <customWorkbookView name="mapa_05" guid="{B74BB35E-E214-422E-BB39-6D168553F4C5}" maximized="1" xWindow="-8" yWindow="-8" windowWidth="1382" windowHeight="744" tabRatio="961" activeSheetId="15"/>
    <customWorkbookView name="mapa_06" guid="{915A0EBC-A358-405B-93F7-90752DA34B9F}" maximized="1" xWindow="-8" yWindow="-8" windowWidth="1382" windowHeight="744" tabRatio="961" activeSheetId="11"/>
    <customWorkbookView name="mapa_07" guid="{31578BE1-199E-4DDD-BD28-180CDA7042A3}" maximized="1" xWindow="-8" yWindow="-8" windowWidth="1382" windowHeight="744" tabRatio="961" activeSheetId="20"/>
    <customWorkbookView name="mapa_08" guid="{C8C25E0F-313C-40E1-BC27-B55128053FAD}" maximized="1" xWindow="-8" yWindow="-8" windowWidth="1382" windowHeight="744" tabRatio="961" activeSheetId="3"/>
    <customWorkbookView name="mapa_09" guid="{D674221F-3F50-45D7-B99E-107AE99970DE}" maximized="1" xWindow="-8" yWindow="-8" windowWidth="1382" windowHeight="744" tabRatio="961" activeSheetId="1"/>
    <customWorkbookView name="mapa_10" guid="{E51A7B7A-B72C-4D0D-BEC9-3100296DDB1B}" maximized="1" xWindow="-8" yWindow="-8" windowWidth="1382" windowHeight="744" tabRatio="961" activeSheetId="16"/>
    <customWorkbookView name="mapa_11" guid="{C9A17BF0-2451-44C4-898F-CFB8403323EA}" maximized="1" xWindow="-8" yWindow="-8" windowWidth="1382" windowHeight="744" tabRatio="961" activeSheetId="2"/>
    <customWorkbookView name="mapa_12" guid="{DC041AD4-35AB-4F1B-9F3D-F08C88A9A16C}" maximized="1" xWindow="-8" yWindow="-8" windowWidth="1382" windowHeight="744" tabRatio="961" activeSheetId="12"/>
    <customWorkbookView name="mapa_13" guid="{CC42E740-ADA2-4B3E-AB77-9BBCCE9EC444}" maximized="1" xWindow="-8" yWindow="-8" windowWidth="1382" windowHeight="744" tabRatio="961" activeSheetId="5"/>
    <customWorkbookView name="mapa_14" guid="{AF3BF2A1-5C19-43AE-A08B-3E418E8AE543}" maximized="1" xWindow="-8" yWindow="-8" windowWidth="1382" windowHeight="744" tabRatio="961" activeSheetId="13"/>
    <customWorkbookView name="mapa_19" guid="{ADD38025-F4B2-44E2-9D06-07A9BF0F3A51}" maximized="1" xWindow="-8" yWindow="-8" windowWidth="1382" windowHeight="744" tabRatio="961" activeSheetId="28"/>
    <customWorkbookView name="mapa_20" guid="{97D65C1E-976A-4956-97FC-0E8188ABCFAA}" maximized="1" xWindow="-8" yWindow="-8" windowWidth="1382" windowHeight="744" tabRatio="961" activeSheetId="3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 i="19" l="1"/>
  <c r="X12" i="9" l="1"/>
  <c r="X10" i="9"/>
  <c r="X11" i="9"/>
  <c r="Z11" i="15"/>
  <c r="X18" i="36"/>
  <c r="X17" i="36"/>
  <c r="X16" i="36"/>
  <c r="X15" i="36"/>
  <c r="X14" i="36"/>
  <c r="X13" i="36"/>
  <c r="X12" i="36"/>
  <c r="X11" i="36"/>
  <c r="X10" i="36"/>
  <c r="X9" i="36"/>
  <c r="X8" i="36"/>
  <c r="X7" i="36"/>
  <c r="X6" i="36"/>
  <c r="X5" i="36"/>
  <c r="X4" i="36"/>
  <c r="Y11" i="19" l="1"/>
  <c r="O11" i="17" l="1"/>
  <c r="N11" i="17"/>
  <c r="P11" i="17" s="1"/>
  <c r="L11" i="17"/>
  <c r="I11" i="17"/>
  <c r="O10" i="17"/>
  <c r="N10" i="17"/>
  <c r="L10" i="17"/>
  <c r="I10" i="17"/>
  <c r="O13" i="11"/>
  <c r="N13" i="11"/>
  <c r="L13" i="11"/>
  <c r="I13" i="11"/>
  <c r="O12" i="11"/>
  <c r="M12" i="11"/>
  <c r="N12" i="11" s="1"/>
  <c r="P12" i="11" s="1"/>
  <c r="L12" i="11"/>
  <c r="I12" i="11"/>
  <c r="O11" i="11"/>
  <c r="M11" i="11"/>
  <c r="N11" i="11" s="1"/>
  <c r="P11" i="11" s="1"/>
  <c r="L11" i="11"/>
  <c r="I11" i="11"/>
  <c r="O10" i="11"/>
  <c r="M10" i="11"/>
  <c r="N10" i="11" s="1"/>
  <c r="P10" i="11" s="1"/>
  <c r="L10" i="11"/>
  <c r="I10" i="11"/>
  <c r="P10" i="17" l="1"/>
  <c r="P13" i="11"/>
  <c r="Y11" i="15"/>
  <c r="O12" i="35" l="1"/>
  <c r="M12" i="35"/>
  <c r="N12" i="35" s="1"/>
  <c r="L12" i="35"/>
  <c r="I12" i="35"/>
  <c r="O11" i="35"/>
  <c r="M11" i="35"/>
  <c r="N11" i="35" s="1"/>
  <c r="P11" i="35" s="1"/>
  <c r="L11" i="35"/>
  <c r="I11" i="35"/>
  <c r="O12" i="15"/>
  <c r="M12" i="15"/>
  <c r="N12" i="15" s="1"/>
  <c r="P12" i="15" s="1"/>
  <c r="L12" i="15"/>
  <c r="I12" i="15"/>
  <c r="O11" i="15"/>
  <c r="P11" i="15" s="1"/>
  <c r="L11" i="15"/>
  <c r="I11" i="15"/>
  <c r="P12" i="35" l="1"/>
  <c r="W12" i="9"/>
  <c r="W11" i="9"/>
  <c r="W10" i="9"/>
  <c r="Y12" i="19" l="1"/>
  <c r="P11" i="19"/>
  <c r="I11" i="19"/>
  <c r="P10" i="19"/>
  <c r="I10" i="19"/>
  <c r="O12" i="9" l="1"/>
  <c r="L12" i="9"/>
  <c r="I12" i="9"/>
  <c r="N11" i="9"/>
  <c r="L11" i="9"/>
  <c r="I11" i="9"/>
  <c r="O10" i="9"/>
  <c r="L10" i="9"/>
  <c r="I10" i="9"/>
  <c r="N10" i="9" l="1"/>
  <c r="P10" i="9" s="1"/>
  <c r="O11" i="9"/>
  <c r="P11" i="9" s="1"/>
  <c r="N12" i="9"/>
  <c r="P12" i="9" s="1"/>
  <c r="P19" i="19" l="1"/>
  <c r="I19" i="19"/>
  <c r="I16" i="19" l="1"/>
  <c r="I17" i="19"/>
  <c r="I18" i="19"/>
  <c r="P16" i="19"/>
  <c r="P17" i="19"/>
  <c r="P18" i="19"/>
  <c r="D2" i="26"/>
  <c r="Z11" i="21"/>
  <c r="AA11" i="21"/>
  <c r="AB11" i="21"/>
  <c r="Y11" i="21"/>
  <c r="AC7" i="21"/>
  <c r="AC8" i="21"/>
  <c r="AC9" i="21"/>
  <c r="AC6" i="21"/>
  <c r="AC5" i="21"/>
  <c r="T11" i="21"/>
  <c r="U11" i="21"/>
  <c r="V11" i="21"/>
  <c r="S11" i="21"/>
  <c r="W6" i="21"/>
  <c r="W7" i="21"/>
  <c r="W8" i="21"/>
  <c r="W9" i="21"/>
  <c r="W5" i="21"/>
  <c r="AY10" i="21"/>
  <c r="AY9" i="21"/>
  <c r="AY8" i="21"/>
  <c r="AY7" i="21"/>
  <c r="AY6" i="21"/>
  <c r="AY5" i="21"/>
  <c r="E2" i="26"/>
  <c r="F2" i="26"/>
  <c r="G2" i="26"/>
  <c r="H2" i="26"/>
  <c r="D3" i="26"/>
  <c r="E3" i="26"/>
  <c r="F3" i="26"/>
  <c r="G3" i="26"/>
  <c r="H3" i="26"/>
  <c r="D4" i="26"/>
  <c r="E4" i="26"/>
  <c r="F4" i="26"/>
  <c r="G4" i="26"/>
  <c r="H4" i="26"/>
  <c r="D5" i="26"/>
  <c r="E5" i="26"/>
  <c r="F5" i="26"/>
  <c r="G5" i="26"/>
  <c r="H5" i="26"/>
  <c r="D6" i="26"/>
  <c r="E6" i="26"/>
  <c r="F6" i="26"/>
  <c r="G6" i="26"/>
  <c r="H6" i="26"/>
  <c r="C5" i="21"/>
  <c r="I13" i="17"/>
  <c r="C6" i="21" s="1"/>
  <c r="I16" i="11"/>
  <c r="C9" i="21" s="1"/>
  <c r="F5" i="21"/>
  <c r="E5" i="21"/>
  <c r="D5" i="21"/>
  <c r="I15" i="9"/>
  <c r="D7" i="21" s="1"/>
  <c r="I17" i="9"/>
  <c r="F7" i="21" s="1"/>
  <c r="I16" i="9"/>
  <c r="E7" i="21" s="1"/>
  <c r="I14" i="17"/>
  <c r="D6" i="21" s="1"/>
  <c r="I14" i="9"/>
  <c r="C7" i="21" s="1"/>
  <c r="AC11" i="21" l="1"/>
  <c r="AY11" i="21"/>
  <c r="AZ5" i="21" s="1"/>
  <c r="I16" i="17"/>
  <c r="F6" i="21" s="1"/>
  <c r="AZ9" i="21"/>
  <c r="P14" i="17"/>
  <c r="J6" i="21" s="1"/>
  <c r="G7" i="21"/>
  <c r="H7" i="21" s="1"/>
  <c r="G5" i="21"/>
  <c r="L5" i="21"/>
  <c r="I5" i="21"/>
  <c r="K5" i="21"/>
  <c r="J5" i="21"/>
  <c r="AZ8" i="21"/>
  <c r="AZ10" i="21"/>
  <c r="W11" i="21"/>
  <c r="I17" i="35"/>
  <c r="I16" i="35"/>
  <c r="I15" i="35"/>
  <c r="I14" i="35"/>
  <c r="I15" i="17"/>
  <c r="E6" i="21" s="1"/>
  <c r="G6" i="21" s="1"/>
  <c r="H6" i="21" s="1"/>
  <c r="H5" i="21"/>
  <c r="I19" i="11"/>
  <c r="F9" i="21" s="1"/>
  <c r="I17" i="11"/>
  <c r="D9" i="21" s="1"/>
  <c r="I15" i="15"/>
  <c r="D8" i="21" s="1"/>
  <c r="I14" i="15"/>
  <c r="C8" i="21" s="1"/>
  <c r="C10" i="21" s="1"/>
  <c r="I17" i="15"/>
  <c r="F8" i="21" s="1"/>
  <c r="I16" i="15"/>
  <c r="E8" i="21" s="1"/>
  <c r="AZ7" i="21"/>
  <c r="AZ6" i="21"/>
  <c r="P14" i="35"/>
  <c r="I18" i="11"/>
  <c r="E9" i="21" s="1"/>
  <c r="P13" i="17" l="1"/>
  <c r="I6" i="21" s="1"/>
  <c r="P16" i="17"/>
  <c r="L6" i="21" s="1"/>
  <c r="G9" i="21"/>
  <c r="P15" i="17"/>
  <c r="K6" i="21" s="1"/>
  <c r="D10" i="21"/>
  <c r="P19" i="11"/>
  <c r="L9" i="21" s="1"/>
  <c r="P18" i="11"/>
  <c r="K9" i="21" s="1"/>
  <c r="P16" i="11"/>
  <c r="I9" i="21" s="1"/>
  <c r="P17" i="11"/>
  <c r="J9" i="21" s="1"/>
  <c r="E10" i="21"/>
  <c r="P17" i="9"/>
  <c r="L7" i="21" s="1"/>
  <c r="P16" i="9"/>
  <c r="K7" i="21" s="1"/>
  <c r="P15" i="9"/>
  <c r="J7" i="21" s="1"/>
  <c r="H9" i="21"/>
  <c r="N5" i="21"/>
  <c r="O5" i="21" s="1"/>
  <c r="P17" i="35"/>
  <c r="P15" i="35"/>
  <c r="P17" i="15"/>
  <c r="L8" i="21" s="1"/>
  <c r="P16" i="15"/>
  <c r="K8" i="21" s="1"/>
  <c r="P15" i="15"/>
  <c r="J8" i="21" s="1"/>
  <c r="P14" i="15"/>
  <c r="I8" i="21" s="1"/>
  <c r="G8" i="21"/>
  <c r="H8" i="21" s="1"/>
  <c r="F10" i="21"/>
  <c r="M5" i="21"/>
  <c r="P16" i="35"/>
  <c r="P14" i="9"/>
  <c r="I7" i="21" s="1"/>
  <c r="M6" i="21" l="1"/>
  <c r="N6" i="21" s="1"/>
  <c r="O6" i="21" s="1"/>
  <c r="M9" i="21"/>
  <c r="N9" i="21" s="1"/>
  <c r="O9" i="21" s="1"/>
  <c r="M8" i="21"/>
  <c r="N8" i="21" s="1"/>
  <c r="O8" i="21" s="1"/>
  <c r="J10" i="21"/>
  <c r="M7" i="21"/>
  <c r="N7" i="21" s="1"/>
  <c r="O7" i="21" s="1"/>
  <c r="K10" i="21"/>
  <c r="G10" i="21"/>
  <c r="H10" i="21" s="1"/>
  <c r="I10" i="21"/>
  <c r="L10" i="21"/>
  <c r="M10" i="21" l="1"/>
  <c r="N10" i="21" s="1"/>
  <c r="O10" i="21" s="1"/>
</calcChain>
</file>

<file path=xl/sharedStrings.xml><?xml version="1.0" encoding="utf-8"?>
<sst xmlns="http://schemas.openxmlformats.org/spreadsheetml/2006/main" count="1082" uniqueCount="425">
  <si>
    <t>CAUSAS</t>
  </si>
  <si>
    <t>RIESGO</t>
  </si>
  <si>
    <t>DESCRIPCIÓN</t>
  </si>
  <si>
    <t>CONSECUENCIAS POTENCIALES</t>
  </si>
  <si>
    <t>Probabilidad</t>
  </si>
  <si>
    <t>Impacto</t>
  </si>
  <si>
    <t>ACCIONES</t>
  </si>
  <si>
    <t>INDICADOR</t>
  </si>
  <si>
    <t>OPCIÓN DE MANEJO</t>
  </si>
  <si>
    <t>CONTROLES</t>
  </si>
  <si>
    <t>Legal</t>
  </si>
  <si>
    <t>Moderado</t>
  </si>
  <si>
    <t>Financiero</t>
  </si>
  <si>
    <t>PERIODICIDAD</t>
  </si>
  <si>
    <t>Mensual</t>
  </si>
  <si>
    <t>Trimestral</t>
  </si>
  <si>
    <t>Anual</t>
  </si>
  <si>
    <t xml:space="preserve"> </t>
  </si>
  <si>
    <t>Semanal</t>
  </si>
  <si>
    <t>Zona de Riesgo</t>
  </si>
  <si>
    <t>Cumplimiento</t>
  </si>
  <si>
    <t>Tipo de Riesgo</t>
  </si>
  <si>
    <t>Tipo de Riesgo:</t>
  </si>
  <si>
    <t>Estratégico</t>
  </si>
  <si>
    <t>Operativo</t>
  </si>
  <si>
    <t>Tecnológico</t>
  </si>
  <si>
    <t>Tipo de Control:</t>
  </si>
  <si>
    <t>Tipo de Control</t>
  </si>
  <si>
    <t>Probabilidad:</t>
  </si>
  <si>
    <t>Raro:</t>
  </si>
  <si>
    <t>Improbable:</t>
  </si>
  <si>
    <t>Posible:</t>
  </si>
  <si>
    <t>Probable:</t>
  </si>
  <si>
    <t>Casi seguro:</t>
  </si>
  <si>
    <t>No se ha presentado en los últimos 5 años</t>
  </si>
  <si>
    <t>Al menos una vez en los últimos 5 años</t>
  </si>
  <si>
    <t>Al menos una vez en los últimos 2 años</t>
  </si>
  <si>
    <t>Al menos una vez en el último año</t>
  </si>
  <si>
    <t>Más de una vez al año</t>
  </si>
  <si>
    <t>Insignificante</t>
  </si>
  <si>
    <t>Menor</t>
  </si>
  <si>
    <t>Mayor</t>
  </si>
  <si>
    <t>Catastrófico</t>
  </si>
  <si>
    <t>Zona 
de Riesgo</t>
  </si>
  <si>
    <t>BAJA</t>
  </si>
  <si>
    <t>MODERADA</t>
  </si>
  <si>
    <t>ALTA</t>
  </si>
  <si>
    <t>EXTREMA</t>
  </si>
  <si>
    <t>Opciones de Manejo:</t>
  </si>
  <si>
    <t>Asumir el riesgo</t>
  </si>
  <si>
    <t>Semestral</t>
  </si>
  <si>
    <t>Salud Ocupacional</t>
  </si>
  <si>
    <t>Bimestral</t>
  </si>
  <si>
    <t>Confianza e imagen</t>
  </si>
  <si>
    <t>Reducir el riesgo</t>
  </si>
  <si>
    <t>Evitar el riesgo</t>
  </si>
  <si>
    <t>Transferir el riesgo</t>
  </si>
  <si>
    <t>PROCESO:</t>
  </si>
  <si>
    <t>TOTAL RIESGOS</t>
  </si>
  <si>
    <t>ZONA DE RIESGO</t>
  </si>
  <si>
    <t>TOTAL:</t>
  </si>
  <si>
    <t>CÓDIGO</t>
  </si>
  <si>
    <t>Bajas:</t>
  </si>
  <si>
    <t>Altas:</t>
  </si>
  <si>
    <t>Moderadas:</t>
  </si>
  <si>
    <t>Extremas:</t>
  </si>
  <si>
    <r>
      <t xml:space="preserve">Raro
</t>
    </r>
    <r>
      <rPr>
        <b/>
        <sz val="12"/>
        <rFont val="Arial"/>
        <family val="2"/>
      </rPr>
      <t>( 1 )</t>
    </r>
  </si>
  <si>
    <r>
      <t xml:space="preserve">Improbable
</t>
    </r>
    <r>
      <rPr>
        <b/>
        <sz val="12"/>
        <rFont val="Arial"/>
        <family val="2"/>
      </rPr>
      <t>( 2 )</t>
    </r>
  </si>
  <si>
    <r>
      <t xml:space="preserve">Posible
</t>
    </r>
    <r>
      <rPr>
        <b/>
        <sz val="12"/>
        <rFont val="Arial"/>
        <family val="2"/>
      </rPr>
      <t>( 3 )</t>
    </r>
  </si>
  <si>
    <r>
      <t xml:space="preserve">Probable
</t>
    </r>
    <r>
      <rPr>
        <b/>
        <sz val="12"/>
        <rFont val="Arial"/>
        <family val="2"/>
      </rPr>
      <t>( 4 )</t>
    </r>
  </si>
  <si>
    <r>
      <t xml:space="preserve">Casi Seguro
</t>
    </r>
    <r>
      <rPr>
        <b/>
        <sz val="12"/>
        <rFont val="Arial"/>
        <family val="2"/>
      </rPr>
      <t>( 5 )</t>
    </r>
  </si>
  <si>
    <r>
      <rPr>
        <b/>
        <sz val="12"/>
        <rFont val="Arial"/>
        <family val="2"/>
      </rPr>
      <t>( 1 )</t>
    </r>
    <r>
      <rPr>
        <sz val="9"/>
        <rFont val="Arial"/>
        <family val="2"/>
      </rPr>
      <t xml:space="preserve">
Insignificante</t>
    </r>
  </si>
  <si>
    <r>
      <rPr>
        <b/>
        <sz val="12"/>
        <rFont val="Arial"/>
        <family val="2"/>
      </rPr>
      <t>( 2 )</t>
    </r>
    <r>
      <rPr>
        <sz val="9"/>
        <rFont val="Arial"/>
        <family val="2"/>
      </rPr>
      <t xml:space="preserve">
Menor</t>
    </r>
  </si>
  <si>
    <r>
      <rPr>
        <b/>
        <sz val="12"/>
        <rFont val="Arial"/>
        <family val="2"/>
      </rPr>
      <t>( 3 )</t>
    </r>
    <r>
      <rPr>
        <sz val="9"/>
        <rFont val="Arial"/>
        <family val="2"/>
      </rPr>
      <t xml:space="preserve">
Moderado</t>
    </r>
  </si>
  <si>
    <r>
      <rPr>
        <b/>
        <sz val="12"/>
        <rFont val="Arial"/>
        <family val="2"/>
      </rPr>
      <t>( 4 )</t>
    </r>
    <r>
      <rPr>
        <sz val="9"/>
        <rFont val="Arial"/>
        <family val="2"/>
      </rPr>
      <t xml:space="preserve">
Mayor</t>
    </r>
  </si>
  <si>
    <r>
      <rPr>
        <b/>
        <sz val="12"/>
        <rFont val="Arial"/>
        <family val="2"/>
      </rPr>
      <t>( 5 )</t>
    </r>
    <r>
      <rPr>
        <sz val="9"/>
        <rFont val="Arial"/>
        <family val="2"/>
      </rPr>
      <t xml:space="preserve">
Catastrófico</t>
    </r>
  </si>
  <si>
    <t>P R O B A B I L I D A D</t>
  </si>
  <si>
    <t>I M P A C T O</t>
  </si>
  <si>
    <t>CALIFICACIÓN</t>
  </si>
  <si>
    <t>Anterior</t>
  </si>
  <si>
    <t>Actual</t>
  </si>
  <si>
    <t>Alta</t>
  </si>
  <si>
    <t>Media</t>
  </si>
  <si>
    <t>Baja</t>
  </si>
  <si>
    <t>Leve</t>
  </si>
  <si>
    <t>Raro</t>
  </si>
  <si>
    <t>Improbable</t>
  </si>
  <si>
    <t xml:space="preserve">Posible </t>
  </si>
  <si>
    <t>Probable</t>
  </si>
  <si>
    <t>Casi Cierto</t>
  </si>
  <si>
    <t>PROBABILIDAD</t>
  </si>
  <si>
    <t>IMPACTO</t>
  </si>
  <si>
    <t>Equivalencias para la Calificación de Riesgos:</t>
  </si>
  <si>
    <t>EVOLUCIÓN DEL MAPA DE RIESGOS AREA ADMINISTRATIVA</t>
  </si>
  <si>
    <t>CALIF</t>
  </si>
  <si>
    <t>AVANCE</t>
  </si>
  <si>
    <t>Periodicidad</t>
  </si>
  <si>
    <t>Diaria</t>
  </si>
  <si>
    <t>Eventual</t>
  </si>
  <si>
    <t>Asumir, Reducir el riesgo</t>
  </si>
  <si>
    <t>Reducir, Evitar, Compartir o Tranferir</t>
  </si>
  <si>
    <t>Prevenir su materialización: Cambios sustanciales al interior de los procesos.</t>
  </si>
  <si>
    <t>Tomar medidas encaminadas a disminuír Probabilidad e Impacto: Optimización de Procedimientos; implementación de Controles.</t>
  </si>
  <si>
    <t>Reducir su efecto a través del traspaso de las pérdidas a otras organizaciones: Seguros, Tercerización.</t>
  </si>
  <si>
    <t>Aceptar la pérdida residual probable =&gt; Planes de Contingencia.</t>
  </si>
  <si>
    <t>BAJA:</t>
  </si>
  <si>
    <t>MODERADA:</t>
  </si>
  <si>
    <t>ALTA:</t>
  </si>
  <si>
    <t>EXTREMA:</t>
  </si>
  <si>
    <t>Zona</t>
  </si>
  <si>
    <t>Significado</t>
  </si>
  <si>
    <t xml:space="preserve">Proceso:   </t>
  </si>
  <si>
    <t xml:space="preserve">Total </t>
  </si>
  <si>
    <t xml:space="preserve">% </t>
  </si>
  <si>
    <t xml:space="preserve">TOTAL: </t>
  </si>
  <si>
    <t>Consolidado de Riesgos por Tipo</t>
  </si>
  <si>
    <t>Posible</t>
  </si>
  <si>
    <t>CasiSeguro</t>
  </si>
  <si>
    <t>Equivalencia según tipo</t>
  </si>
  <si>
    <t>Confidencialidad de la Información</t>
  </si>
  <si>
    <t>Credibilidad o Imagen</t>
  </si>
  <si>
    <t>Si el hecho llegara a presentarse, tendría consecuencias o efectos mínimos sobre la entidad.</t>
  </si>
  <si>
    <t>Personal</t>
  </si>
  <si>
    <t>Grupo de Funcionarios</t>
  </si>
  <si>
    <t>Multas</t>
  </si>
  <si>
    <t>Ajustes a una actividad concreta</t>
  </si>
  <si>
    <t>Si el hecho llegara a presentarse, tendría bajo impacto o efecto sobre la entidad.</t>
  </si>
  <si>
    <t>Grupo de Trabajo</t>
  </si>
  <si>
    <t>Todos los Funcionarios</t>
  </si>
  <si>
    <t>Demandas</t>
  </si>
  <si>
    <t>Cambios en los procedimientos</t>
  </si>
  <si>
    <t>Si el hecho llegara a presentarse, tendría medianas consecuencias o efectos sobre la entidad.</t>
  </si>
  <si>
    <t>Relativa al Proceso</t>
  </si>
  <si>
    <t>Usuarios Ciudad</t>
  </si>
  <si>
    <t>Investigación Disciplinaria</t>
  </si>
  <si>
    <t>Cambios en la interacción de los procesos</t>
  </si>
  <si>
    <t>Si el hecho llegara a presentarse, tendría altas consecuencias o efectos sobre la entidad</t>
  </si>
  <si>
    <t>Institucional</t>
  </si>
  <si>
    <t>Usuarios Región</t>
  </si>
  <si>
    <t>Investigación Fiscal</t>
  </si>
  <si>
    <t>Intermitencia en el servicio</t>
  </si>
  <si>
    <t>Si el hecho llegara a presentarse, tendría desastrosas consecuencias o efectos sobre la entidad.</t>
  </si>
  <si>
    <t>Estratégica</t>
  </si>
  <si>
    <t>Usuarios País</t>
  </si>
  <si>
    <t>Intervención - Sanción</t>
  </si>
  <si>
    <t>Paro total del proceso</t>
  </si>
  <si>
    <t>NIVEL:</t>
  </si>
  <si>
    <t>DESCRIPCION:</t>
  </si>
  <si>
    <t>DESCRIPTOR:</t>
  </si>
  <si>
    <t xml:space="preserve">Misional </t>
  </si>
  <si>
    <t>Afectación de Meta Misional menor al 1%</t>
  </si>
  <si>
    <t>Afectación de Meta Misional  &gt;= 1%  y  &lt; 3%</t>
  </si>
  <si>
    <t xml:space="preserve">Afectación de Meta Misional &gt;= 3%  y &lt; 6% </t>
  </si>
  <si>
    <t xml:space="preserve">Afectación de Meta Misional &gt;= 6%  y &lt; 10% </t>
  </si>
  <si>
    <t>Afectación de Meta Misional &gt;= 10%</t>
  </si>
  <si>
    <t>Medio Ambiente</t>
  </si>
  <si>
    <t>Corrupción</t>
  </si>
  <si>
    <t>Financiera</t>
  </si>
  <si>
    <t>No genera
consecuencias</t>
  </si>
  <si>
    <t>Genera cambios leves
en el entorno</t>
  </si>
  <si>
    <t>Genera alteraciones
importantes o quejas de
la comunidad</t>
  </si>
  <si>
    <t>Genera alteraciones
significativas o
sanciones de
autoridades ambientales</t>
  </si>
  <si>
    <t>Genera alteraciones
catastróficas en el ambiente</t>
  </si>
  <si>
    <t>Lesión Leve
o Menor</t>
  </si>
  <si>
    <t>Incapacidad temporal
entre 1 y 10 días</t>
  </si>
  <si>
    <t>Incapacidad Total
Permanente</t>
  </si>
  <si>
    <t>Incapacidad Parcial
Permanente o
incapacidad temporal mayor a 10 días</t>
  </si>
  <si>
    <t>Una o más fatalidades</t>
  </si>
  <si>
    <t>NA</t>
  </si>
  <si>
    <t>Materializaciónde un riesgo
de corrupción</t>
  </si>
  <si>
    <t>??</t>
  </si>
  <si>
    <t>INFORME DE AVANCE RESPONSABLE DEL PROCESO</t>
  </si>
  <si>
    <t>OBSERVACIONES DE CONTROL INTERNO</t>
  </si>
  <si>
    <t>Avance 
en la reducción del Riesgo</t>
  </si>
  <si>
    <t xml:space="preserve">Elaboró: </t>
  </si>
  <si>
    <t xml:space="preserve">Guardado en: </t>
  </si>
  <si>
    <t>Evaluación del Control</t>
  </si>
  <si>
    <t>Descripción del Control</t>
  </si>
  <si>
    <t>Observaciones</t>
  </si>
  <si>
    <t>Si</t>
  </si>
  <si>
    <t>No</t>
  </si>
  <si>
    <t>Cód</t>
  </si>
  <si>
    <t xml:space="preserve">Riesgo </t>
  </si>
  <si>
    <t>15 pts</t>
  </si>
  <si>
    <t>5 pts</t>
  </si>
  <si>
    <t>10 pts</t>
  </si>
  <si>
    <t>30 pts</t>
  </si>
  <si>
    <t>TOTAL</t>
  </si>
  <si>
    <t xml:space="preserve">Dep </t>
  </si>
  <si>
    <t>Evaluación a los 
          Controles de Riesgos</t>
  </si>
  <si>
    <t xml:space="preserve">Evitar el Riesgo </t>
  </si>
  <si>
    <t>Riesgo Inherente</t>
  </si>
  <si>
    <t>Riesgo Residual</t>
  </si>
  <si>
    <t>REGISTROS</t>
  </si>
  <si>
    <t>X</t>
  </si>
  <si>
    <t xml:space="preserve">Estado a junio 30 </t>
  </si>
  <si>
    <t>Situación a Junio 30 de 2017</t>
  </si>
  <si>
    <t>Elaboró:</t>
  </si>
  <si>
    <t xml:space="preserve">Revisó: </t>
  </si>
  <si>
    <t>A Marzo 30 de 2018</t>
  </si>
  <si>
    <t>A Junio 30 de 2018</t>
  </si>
  <si>
    <t>Estado a junio 30 de 2018</t>
  </si>
  <si>
    <t xml:space="preserve">Correctivo </t>
  </si>
  <si>
    <t xml:space="preserve">Detectivo </t>
  </si>
  <si>
    <t>Preventivo</t>
  </si>
  <si>
    <t>A</t>
  </si>
  <si>
    <t>B</t>
  </si>
  <si>
    <t>2-¿El Control permite enfrentar la situación en caso de materialización (afecta Impacto)?</t>
  </si>
  <si>
    <t>1- ¿El Control previene la materialización del Riesgo 
(afecta Probabilidad)?</t>
  </si>
  <si>
    <t>3-¿Existen manuales, instructivos 
o procedimientos para el manejo 
del Control?</t>
  </si>
  <si>
    <t>4-¿Está(n) definido(s) el(los) responsable(s) de la ejecución del Control y del seguimiento?</t>
  </si>
  <si>
    <t>5-¿El Control es automático?*</t>
  </si>
  <si>
    <t>6-¿El Control es manual?**</t>
  </si>
  <si>
    <t>7-¿La frecuencia de la ejecución del Control y seguimiento es adecuada?</t>
  </si>
  <si>
    <t>8-¿Se cuenta con evidencias de la ejecución y seguimiento del Control?</t>
  </si>
  <si>
    <t>9-¿En el tiempo que lleva la herramienta ha demostrado ser efectiva?</t>
  </si>
  <si>
    <t xml:space="preserve">RESPONSABLE </t>
  </si>
  <si>
    <t xml:space="preserve">Reducir el Riesgo </t>
  </si>
  <si>
    <t xml:space="preserve">Elaboro y proyecto </t>
  </si>
  <si>
    <t>Aprobo:</t>
  </si>
  <si>
    <t>RESPONSABLE</t>
  </si>
  <si>
    <t xml:space="preserve">Calificación Mapa de Riesgos General Area Tecnica </t>
  </si>
  <si>
    <t>URGENCIAS - HOSPITALIZACIÓN</t>
  </si>
  <si>
    <t>ODONTOLOGÍA</t>
  </si>
  <si>
    <t>CONSULTA EXT - P Y D</t>
  </si>
  <si>
    <t>ATENCIÓN AL USUARIO</t>
  </si>
  <si>
    <t>SERVICIO FARMACEUTICO</t>
  </si>
  <si>
    <t xml:space="preserve">HOSPITAL ROBERTO QUINTERO VILLA ESE MONTENEGRO                                                                                                                                                                                                                                                                                                                                                                                             MAPA DE RIESGOS INSTITUCIONAL                                </t>
  </si>
  <si>
    <t>Proceso:</t>
  </si>
  <si>
    <t xml:space="preserve">Año: </t>
  </si>
  <si>
    <t>Objetivo del Proceso:</t>
  </si>
  <si>
    <t>CONSULTA EXTERNA - P Y D</t>
  </si>
  <si>
    <t xml:space="preserve">Beatriz Elena Giraldo Montes - Jefe Oficina de Control Interno </t>
  </si>
  <si>
    <t xml:space="preserve">Myriam Bejarano Pulido - Gerente </t>
  </si>
  <si>
    <t>D:\CONTROL INTERNO\GESTIÓN DEL RIESGO 2018\MAPA DE RIESGOS\Mapa de riesgos y seguimiento 2018</t>
  </si>
  <si>
    <t>Myriam Bejarano Pulido - Gerente</t>
  </si>
  <si>
    <t>D:\CONTROL INTERNO\GESTIÓN DEL RIESGO 2018\ MAPA DE RIESGOS\Mapa de riesgos y y seguimiento 2018</t>
  </si>
  <si>
    <t>Consulta Ext - PyD</t>
  </si>
  <si>
    <t xml:space="preserve">Odontología </t>
  </si>
  <si>
    <t>Urgencias - Hospit</t>
  </si>
  <si>
    <t>Atención al Uusario</t>
  </si>
  <si>
    <t>Servicio Farmaceutico</t>
  </si>
  <si>
    <t>FALTA DE ADHERENCIA A LOS PROTOCOLOS, FALTA DE ETICA PROFESIONAL, DEFICIENTE PROCESOS DE INDUCCION Y REINDUCCION</t>
  </si>
  <si>
    <t>SERVICIOS MEDICOS PRESTADOS CON RIESGO DE EVENTO ADVERSO</t>
  </si>
  <si>
    <t xml:space="preserve">CAIDA DE USUARIOS, MUERTE PERINATAL, MORTALIDAD OBSTETRICA, COMPLICACIONES DERIVADAS DE LOS PROCEDIMIENTOS, DESCONFIANZA DE LOS SERVICIOS DE SALUD, DETERIORO DEL ESTADO DE SALUD DEL USUARIO, </t>
  </si>
  <si>
    <t>SERVICIOS MEDICOS DE CONSULTA EXTERNA PRESTADOS POR DEBAJO DE LOS ESTANDARES DE CALIDAD</t>
  </si>
  <si>
    <t xml:space="preserve">PROGRAMA DE SEGURIDAD DEL PACIENTE, PROGRAMA DE FARMACOVIGILANCIA, PROGRAMA  INSTITUCIONAL DE FORMACION Y CAPACITACION  </t>
  </si>
  <si>
    <t xml:space="preserve">AUDITORIA HISTORIA CLINICA, PLAN INSTITUCIONAL DE FORMACION Y CAPACITACION, PROGRAMA DE INDUCCION Y REINDUCCION, </t>
  </si>
  <si>
    <t xml:space="preserve">SOCIALIZACION PROGRAMA DE SEGURIDAD DEL PACIENTE, RONDAS DE SEGURIDAD, APLICACIÓN DE LISTAS DE CHEQUEO PROGRAMA DE SEGURIDAD DEL PACIENTE, ANALISIS Y GESTION DE EVENTO ADVERSO, ACTUALIZACION DE PROTOCOLOS DE ATENCION </t>
  </si>
  <si>
    <t xml:space="preserve">FALTA DE CAPACITACION AL PERSONAL, FALTA DE ADHERENCIA A LAS GUIAS Y PROCEDIMIENTOS  DE ODONTOLOGIA, FALTA DE ETICA PROFESIONAL. </t>
  </si>
  <si>
    <t>SERVICIOS ODONTOLOGICOS PRESTADOS POR DEBAJO DE LOS ESTANDARES DE CALIDAD</t>
  </si>
  <si>
    <t>DEMANDAS A LA ENTIDAD,  PERDIDA DE CONFIANZA  O CREDIBILIDAD DE LA INSTITUCION</t>
  </si>
  <si>
    <t xml:space="preserve">FALTA DE ADHERENCIA A LAS GUIAS Y PROCEDIMIENTOS  DE ODONTOLOGIA, FALTA DE ETICA PROFESIONAL. </t>
  </si>
  <si>
    <t xml:space="preserve">SERVICIOS ODONTOLOGICO PRESTADOS CON RIESGO DE EVENTOS ADVERSOS </t>
  </si>
  <si>
    <t xml:space="preserve"> DETERIORO DEL ESTADO DE SALUD DEL USUARIO, EMPEORAMIENTO DEL CUADRO CLINICO DEL USUARIO, PROLONGACION DE TRATAMIENTO DEL USUARIO, MUERTE DEL USUARIO. </t>
  </si>
  <si>
    <t xml:space="preserve">PROGRAMA DE INDUCCION Y REINDUCCION, PLAN INSTITUCIONAL DE CAPACITACIONES, AUDITORIA HISTORIA CLINICA, AUDITORIA DE CALIDAD. </t>
  </si>
  <si>
    <t xml:space="preserve">PROGRAMA DE SEGURIDAD DEL PACIENTE, TECNOVIGILANCIA Y FARMACOVIGILANCIA, MANUAL DE BIOSEGURIDAD.   </t>
  </si>
  <si>
    <t>EJECUTAR EL PROGRAMA DE INDUCCION Y REINDUCCION EN EL PROCESO ODONTOLOGICO, FORMULAR EL PIFC PARA EL PROCESO, REALIZAR AUDITORIA HISTORIA CLINICA,  SOCIALIZACION DEL RESULTADO DE AUDITORIA DE HISTORIA CLINICA, REUNIONES PERIODICAS CON EL EQUIPO ODONTOLOGICO.</t>
  </si>
  <si>
    <t>MENSUAL</t>
  </si>
  <si>
    <t xml:space="preserve">FORMATOS ASISTENCIA PIFC, HISTORIA CLINICA, ASISTENCIA DE REUNIONES, FORMATOS INDUCCION Y REINDUCCION </t>
  </si>
  <si>
    <t xml:space="preserve">SOCIALIZACION PROGRAMA DE SEGURIDAD DEL PACIENTE, CAPACITACION CONTINUA SOBRE BIOSEGURIDAD Y ESTERILIZACION, CAPACITACION PROGRAMA DE TECNOVIGILANCIA Y FARMACOVIGILANCIA, 
APLICACIÓN DE LISTAS DE CHEQUEO SEGURIDAD DEL PACIENTE, ANALISIS Y GESTION DE EVENTO ADVERSO. </t>
  </si>
  <si>
    <t>FORMATOS ASISTENCIA A SOCIALIZACIONES, ASISTENCIA PIFC, LISTAS DE CHEQUEO, FORMATO ANALISIS DE EVENTO ADVERSO</t>
  </si>
  <si>
    <t>FALTA DE CAPACITACION EN EL PERSONAL, FALTA DE ADHERENCIA A LOS PROTOCOLOS</t>
  </si>
  <si>
    <t xml:space="preserve">USUARIOS DE TRIAGE CLASIFICADOS  INADECUADAMENTE </t>
  </si>
  <si>
    <t xml:space="preserve">DETERIORO DEL ESTADO DE SALUD DEL USUARIO, MAL DIAGNOSTICO, MUERTE DEL USUARIO </t>
  </si>
  <si>
    <t>FALTA DE ADHERENCIA A LOS PROTOCOLOS, ETICA PROFESIONAL, ASIGNACION DE TURNOS MAYORES A 12 HORAS</t>
  </si>
  <si>
    <t>EMPEORAMIENTO DEL CUADRO CLINICO DEL USUARIO, PROLONGACION DE LA ESTANCIA DEL USUARIO EN EL SERVICIO,  DESCONFIANZA DE LOS SERVICIOS DE SALUD</t>
  </si>
  <si>
    <t>SERVICIOS MEDICOS PRESTADOS POR DEBAJO DE LOS ESTANDARES DE CALIDAD</t>
  </si>
  <si>
    <t>PLAN INSTITUCIONAL DE FORMACON Y CAPACITACION POR PROCESOS , SEGUIMIENTO MENSUAL PLATAFORMA SERVICES</t>
  </si>
  <si>
    <t xml:space="preserve">PLAN INSTITUCIONAL DE FORMACON Y CAPACITACION POR PROCESOS, PROGRAMA DE SEGURIDAD DEL PACIENTE, FARMACOVIGILANCIA </t>
  </si>
  <si>
    <t xml:space="preserve">AUDITORIA HISTORIA CLINICA, PROCEDIMIENTO ENTREGA DE TURNO, PROCEDIMIENTO DE EGRESO </t>
  </si>
  <si>
    <t xml:space="preserve">CAPACITACION AL PERSONAL SOBRE EL PROCEDIMIENTO, SOCIALIZAR RESULTADO DE SEGUIMIENTO AL PERSONAL ASISTENCIAL </t>
  </si>
  <si>
    <t xml:space="preserve">SOCIALIZACION PROGRAMA DE SEGURIDAD DEL PACIENTE, RONDAS DE SEGURIDAD, APLICACIÓN DE LISTAS DE CHEQUEO PROGRAMA DE SEGURIDAD DEL PACIENTE, ANALISIS Y GESTION DE EVENTO ADVERSO </t>
  </si>
  <si>
    <t>SOCIALIZACION DEL RESULTADO DE AUDITORIA DE HISTORIA CLINICA, REALIZAR SEGUIMIENTO AL PROCEDIMIENTO DE EGRESO</t>
  </si>
  <si>
    <t>Inoportunidad en el tiempo derespuesta de la PQRFS por olvido por parte del servicio responsable</t>
  </si>
  <si>
    <t>Demoras en la atencion
Reprocesos 
Insatisfacciòn del usuario y su familia
No respuestas atendidas a las necesidades del usurio</t>
  </si>
  <si>
    <t>Datos errados en los indicadores reportados 
No implementacion de acciones de mejora inadecuadas
Implementacion de acciones innecesarias</t>
  </si>
  <si>
    <t>Alteración  y  Sesgo  en la aplicación de la encuesta de satisfacción de usuarios</t>
  </si>
  <si>
    <t xml:space="preserve">MEDICAMENTOS Y DISPOSITIVOS MEDICOS ADQUIRIDOS SIN RECEPCION Y EVALUACION </t>
  </si>
  <si>
    <t xml:space="preserve">MEDICAMENTOS Y DISPOSITIVOS MEDICO DETERIORADOS Y VENCIDOS </t>
  </si>
  <si>
    <t>PERDIDA ECONOMICA PARA LA ENTIDAD, DEMANDAS PARA LA ENTIDAD,</t>
  </si>
  <si>
    <t>MEDICAMENTOS Y DISPOSITIVOS MEDICOS ADQUIRIDOS QUE NO CUMPLEN ESTANDARES DE CALIDAD</t>
  </si>
  <si>
    <t xml:space="preserve">Uso de medicamentos y dispositivos sin efecto terapéutico,hallazgos de entes de control, sanciones legales,           </t>
  </si>
  <si>
    <t>Recepción técnica de todos los médicamentos y dispositivos médicos al momento de ingresarlos</t>
  </si>
  <si>
    <t>Acta de recepción técnica, devoluciones al proveedor</t>
  </si>
  <si>
    <t>INVENTARIOS DEL SERVICIO FARMACEUTICO REALIZADO CON DIFERENCIAS</t>
  </si>
  <si>
    <t>PÉRDIDAS ECONOMICAS PARA LA ENTIDAD</t>
  </si>
  <si>
    <t xml:space="preserve">INFRAESTRUCTURA QUE NO CUMPLE CON CONDICIONES DE TEMPERATURA Y HUMEDAD, NO SE CUENTA CON LA DOTACION SUFICIENTE PARA LA CONSERVACION DE TEMPERATURA Y HUMEDAD, FALTA DE </t>
  </si>
  <si>
    <r>
      <t xml:space="preserve">MEDICAMENTOS Y DISPOSITIVOS MEDICO ALMACENADOS CON DETERIORO O </t>
    </r>
    <r>
      <rPr>
        <sz val="12"/>
        <rFont val="Calibri"/>
        <family val="2"/>
        <scheme val="minor"/>
      </rPr>
      <t>VENCIDOS.</t>
    </r>
  </si>
  <si>
    <t>Control de factores ambientales y cadena de frio, limpieza y desinfección y control de fechas de vencimiento</t>
  </si>
  <si>
    <t>Medición adherencia al procedimiento de recepción técnica</t>
  </si>
  <si>
    <t>MEDICAMENTOS Y DISPOSITIVOS EXISTENTES EN EL HOSPITAL INSUFICIENTES PARA ATENDER LA DEMANDA</t>
  </si>
  <si>
    <t>Adherencia al procedimiento de selección y adquisición de medicamentos y dispositivos médicos</t>
  </si>
  <si>
    <t xml:space="preserve">Realización de inventarios aleatorios mensualmente.                           Realización de inventarios trimestrales.                                                         </t>
  </si>
  <si>
    <t xml:space="preserve">*Entrega errada de medicamentos y dispositivos medicos.           *Desconocimiento del proceso por parte del equipo de trabajo.         *Entregas de medicamentos y dispositivos médicos sin requisisón o sin orden médica.          </t>
  </si>
  <si>
    <t>Socializar e implementar procedimiento de control de inventarios</t>
  </si>
  <si>
    <t>NUMERO DE EVENTOS ADVERSOS GESTIONADOS/TOTAL DE EVENTOS REPORTADOS EN EL PERIODO</t>
  </si>
  <si>
    <t>NUMERO DE HISTORIAS CLINICAS AUDITADAS CON PORCENTAJE DE ADHERENCIA AGUIAS NO MENOR DE 80%/TOTAL DE HISTORIAS CLINICAS AUDITADAS EN EL PERIODO</t>
  </si>
  <si>
    <t xml:space="preserve">MENSUAL </t>
  </si>
  <si>
    <t>RESPONSABLE PROCESO CONSULTA EXTERNA Y PYD</t>
  </si>
  <si>
    <t xml:space="preserve">FORMATOS REPORTE ATENCION INSEGURA, FORMATOS ASITENCIA SOCIALIZACION PROGRAMA SEGURIDAD DEL PACIENTE, LISTAS DE CHEQUEO </t>
  </si>
  <si>
    <t xml:space="preserve">TRIMESTRAL </t>
  </si>
  <si>
    <t xml:space="preserve">RESPONSABLE PROCESO CONSULTA EXTERNA Y PYD, AUDITOR MEDICO </t>
  </si>
  <si>
    <t>INFORME AUDITORIA MEDICA, FORMATOS ASISTENCIA REUNIONES INDUCCION Y RE INDUCCION, FORMATOS ASISTENCIA PIFC</t>
  </si>
  <si>
    <t xml:space="preserve">RESPONSABLE DEL PROCESO DEL PROCESO </t>
  </si>
  <si>
    <t>RESPONSABLE PROCESO URGENCIAS- HOSPITALIZACION</t>
  </si>
  <si>
    <t>FORMATOS ASISTENCIA SOCIALIZACIONES, FORMATOS ASISTENCIA PIFC, INFORME PLATAFORMA SERVICES</t>
  </si>
  <si>
    <t xml:space="preserve">RESPONSABLE PROCESO URGENCIAS- HOSPITALIZACION, AUDITOR MEDICO </t>
  </si>
  <si>
    <t xml:space="preserve"> REGISTRO DE ALERTAS EN EL FORMATO DE SEGUIMIENTO A LOS TERMINOS, ENVIAR NOTIFICACIONES A LOS RESPONSABLES, REALIZAR INDUCCION Y REINDUCCION SOBRE EL PROCEDIMIENTO  </t>
  </si>
  <si>
    <t xml:space="preserve">
El personal con el que cuenta el proceso no cubre los requerimientos a las necesidades de la poblaciòn atentida.Los process responsables de dar respuesta, no son oportunos</t>
  </si>
  <si>
    <t>RESPONSABLE PROCESO DE SIAU</t>
  </si>
  <si>
    <t>FORMATO SEGUIMIENTO PQRS, CORREO INSTITUCIONAL, WORK MANAGER, FORMATOS DE ASISTENCIA INDUCCION Y REINDUCCION</t>
  </si>
  <si>
    <t>NUMERO DE RESPUESTAS DE PQRS OPORTUNAS/TOTAL DE RESPUESTAS DE PQRS EN EL PERIODO</t>
  </si>
  <si>
    <t xml:space="preserve">SEGUIMIENTO Y REPORTES DE ALERTA A LOS RESPONSABLES DE LOS PROCESOS, SEGUIMIENTO WORK MANAGER </t>
  </si>
  <si>
    <t xml:space="preserve">Cambios permanentes del personal del proceso y la rotacion en los servicios.. Se cuenta con una encuesta de forma fisica y digital, pero el aplicativo puede presentar variaciones </t>
  </si>
  <si>
    <t xml:space="preserve">SISTEMATIZACION DEL 100% DE LAS ENCUESTAS </t>
  </si>
  <si>
    <t>CAPACITACION SOBRE EL MANEJO DEL APLICATIVO, SEGUIMIENTO AL PROCEDIMIENTO DE APLICACION DE ENCUESTAS POR PROCESOS</t>
  </si>
  <si>
    <t xml:space="preserve">RESPONSABLE PROCESO DE SIAU, RESPONSABLES DE PROCESOS </t>
  </si>
  <si>
    <t>CONSOLIDADO GOOGLE CHROME, FORMATOS ASISTENCIA CAPACITACION, CORREO INSTITUCIONAL</t>
  </si>
  <si>
    <t>RESPONSABLE DEL PROCESO Y REGENTE DE FARMACIA</t>
  </si>
  <si>
    <t>Medición de Adherencia a procedimiento de almacenamiento y conservación, limpieza y desinfección y control de fechas de vencimiento</t>
  </si>
  <si>
    <t>FORMATO DE SEMAFORIZACION POR MES, FORMATO DE LIMPIEZA Y DESINFECCION POR SEMANA</t>
  </si>
  <si>
    <t>NUMERO DE MEDICAMENTOS E INSUMOS MEDICOS VENCIDOS/TOTAL DE MEDICAMENTOS EN INVENTARIO POR EL PERIODO DE DOS AÑOS</t>
  </si>
  <si>
    <t>ESTRATEGICO</t>
  </si>
  <si>
    <t>TRIMESTRAL</t>
  </si>
  <si>
    <t xml:space="preserve">ACTAS DE INVENTARIO, REGISTRO FOTOGRAFICO, INFORME DE INVENTARIO, </t>
  </si>
  <si>
    <t>NUMERO DE INVENTARIOS REALIZADOS / TOTAL DE INVENTARIOS PROGRAMADOS EN EL PERIODO</t>
  </si>
  <si>
    <t>INCUMPLIMIENTO DE ENTREGA DE LOS PROVEEDORES, DEMORA EN LEGALIZACION DE CNTRATOS, AGOTAMIENTO DEL MEDICAMENTO O INSUMO POR MATERIA PRIMA</t>
  </si>
  <si>
    <t>MEDICAMENTOS PENDIENTES, AFECTACIÓN DEL PROCESO DE ATENCIÓN DEL PACIENTE</t>
  </si>
  <si>
    <t>CUMPLIMIENTO</t>
  </si>
  <si>
    <t>1. Socialización del listado básico institucional.  (SEMESTRAL)                                       2.Determinación de niveles mínimos y máximos de existencias, según consumos promedio.   (SEMESTRAL)                                                         3. Adquisición de medicamentos y dispositivos medicos que aseguren niveles de existencias establecidos. (SEGUN LA NECESIDAD)                                             4. Selección y  evaluación de proveedores (SEMESTRAL)</t>
  </si>
  <si>
    <t>SEMESTRAL</t>
  </si>
  <si>
    <t>FORMATO DE EVALUACION DE PROVEEDORES, ACTAS DE EVALUACION, DOCUMENTO MINIMOS Y MAXIMOS EXISTENTES, ACTAS DE RECEPCION, SISTEMA CNT</t>
  </si>
  <si>
    <t xml:space="preserve">NUMERO TOTAL DE MEDICAMENTOS ENTREGADOS/ NUMERO TOTAL DE MEDICAMENTOS SOLICITADOS A LA FARMACIA </t>
  </si>
  <si>
    <t>LABORATORIO CLINICO</t>
  </si>
  <si>
    <t>Errores
en el proceso de identificación  del pacientes en el  laboratorio clínico</t>
  </si>
  <si>
    <t xml:space="preserve">Repetición de toma de muestra, no oportunidad en el diagnóstico del paciente </t>
  </si>
  <si>
    <t>La identificacion del estiker no corresponde a la orden o solicitud médica</t>
  </si>
  <si>
    <t xml:space="preserve">Resultados no oportunos para el Diagnóstico, tratamiento, prevención e investigación de las enfermedades de los pacientes
</t>
  </si>
  <si>
    <t>Capacitar al personal en la responsabilidad de verificar que el código de barras quede adherido a la solicitud médica correspondiente. Verificar la concordancia de la solicitud de examenes con la hoja de trabajo</t>
  </si>
  <si>
    <t xml:space="preserve">1. Socialización del protocolo estandarizado  de identificación de pacientes y muestras
</t>
  </si>
  <si>
    <t xml:space="preserve">Eventual </t>
  </si>
  <si>
    <t>Bacterióloga - Responsable de facturación</t>
  </si>
  <si>
    <t>formato de toma de muestras erradas - Hojas de trabajo</t>
  </si>
  <si>
    <t>1. Capacitar al personal de toma de muestras y al facturaor en la identificacion del usuario</t>
  </si>
  <si>
    <t>Diario</t>
  </si>
  <si>
    <t>Formato de toma de muestras erradas - Hojas de trabajo</t>
  </si>
  <si>
    <t>PROPORCIÓN DE ERRORES EN LA IDENTIFICACIÓN DE LOS PACIENTES DE LABORATORIO POR AUXILIAR EN TOMA DE MUESTRAS 
Número de  errores de identificación del paciente. /Número total de examenes de laboratorio, en el periodo*100</t>
  </si>
  <si>
    <t xml:space="preserve">Olga Alzate </t>
  </si>
  <si>
    <t>Natalia Ramírez</t>
  </si>
  <si>
    <t>Natalia Córdoba</t>
  </si>
  <si>
    <t>Jeimy Carolina Lucuara</t>
  </si>
  <si>
    <t>Angela Rodriguez</t>
  </si>
  <si>
    <t xml:space="preserve">Ofrecer servicios de Consulta Externa y Proteccion especifica y Deteccion temprana a los Usuarios y sus familias que promuevan estilos de vida saludables. </t>
  </si>
  <si>
    <t>Código: 26-005</t>
  </si>
  <si>
    <t>Versión: 04</t>
  </si>
  <si>
    <t>Fecha: 30/11/2018</t>
  </si>
  <si>
    <t>Atender integral y oportunamente a los Usuarios que requieran el servicio de atención  odontológica, con calidad, efectividad y seguridad, según los lineamientos establecidos en las Normas técnicas y Guías de Atención</t>
  </si>
  <si>
    <t>Prestar  servicios  con  oportunidad y calidad  a los usuarios  que requieran atenciòn de urgencias y hospitalización.</t>
  </si>
  <si>
    <t xml:space="preserve">Prestar servicios de analisis de examnes que facilitan el proceso diagnostico y seguimiento de patologias.  </t>
  </si>
  <si>
    <t xml:space="preserve">Implementar procedimientos que garanticen la accesibilidad de los usuarios al apoyo terapeutico relacionado con los medicamentos y dispositivos médicos. </t>
  </si>
  <si>
    <t>Brindar informacion, orientacion tramite de PQRSF  oportuna a los usuarios</t>
  </si>
  <si>
    <t>FALTA DE ADHERENCIA A LAS GUIAS DE HIPERTENSIÓN ARTERUIAL</t>
  </si>
  <si>
    <t>NO ADHERENCIA DE TRATAMIENTO DE LOS USUARIOS, DEMANDAS A LA ENTIDAD</t>
  </si>
  <si>
    <t xml:space="preserve">Sumatoria del numero de minutos transcurridos a partir de que el paciente es clasificado como Triage 2 y el momento en el cual es atendido en consulta de Urgencias por medico. /Numero total de usuarios clasificados como Triage II, en un periodo determinado. </t>
  </si>
  <si>
    <t>LOS COLABORADORES NO DE ADHIEREN A LAS NORMAS Y PROTOCOLOS DE MANEJO INSTITUCIONAL, PRESENTANDOSE RECONSULTAS Y AUEMENTANDO LOS COSTOS DE LA NO CALIDAD EN LA PRESTACIÓN DE LOS SERVICIOS</t>
  </si>
  <si>
    <t>AUMENTO DE LA MORBILIDAD E INCREMENTO DE EVENTOS ADVERSOS CENTINELAS</t>
  </si>
  <si>
    <t>NÚMERO DE PACIENTES QUE REINGRESAN AL SERVICIO DE URGENCIAS EN LA MISMA INSTITUCIÓN ANTES DE 72 HORAS CON EL MISMO DIAGNÓSTICO DE EGRESO EN LA VIGENCIA OBJETO DE EVALUACIÓN / NÚMERO TOTAL DE EGRESOS VIVOS ATENDIDOS EN EL SERVICIO DE URGENCIAS EN LA VIGENCIA OBJETO DE EVALUACIÓN.</t>
  </si>
  <si>
    <t>SEGUIMIENTO</t>
  </si>
  <si>
    <t>ADHERENCIA A LA GUÍA DE HIPERTENSIÓN ARTERIAL (≥90)</t>
  </si>
  <si>
    <t>SOCIALIZACION DEL RESULTADO DE AUDITORIA DE HISTORIA CLINICA,PROGRAMA HIPERTENSIÓN ARTERIAL</t>
  </si>
  <si>
    <t>Ana Lucía Botero</t>
  </si>
  <si>
    <t>Luz Emilia Villegas L.</t>
  </si>
  <si>
    <t>Revisó y aprobó</t>
  </si>
  <si>
    <t xml:space="preserve">NUMERO DE ENCUESTAS REALIZADAS EN EL APLICATIVO WEB/TOTAL DE ENCUESTAS APLICADAS </t>
  </si>
  <si>
    <t>I TRIMESTRE 2020</t>
  </si>
  <si>
    <t>II TRIMESTRE 2020</t>
  </si>
  <si>
    <t>I SEM 2020</t>
  </si>
  <si>
    <t>II SEM 
2020</t>
  </si>
  <si>
    <t xml:space="preserve">*Desconocimiento por parte del profesional que hace la recepción.                *Compra de medicamentos y dispositivos medicos fraudulentos.     </t>
  </si>
  <si>
    <t>ACTAS DE RECEPCION TECNICA/MEDICAMENTOS Y DISPOSITIVOS MEDICOS INGRESADOS AL SISTEMA (INVENTARIO)</t>
  </si>
  <si>
    <t xml:space="preserve">1. Falta de adherencia del personal
 al manual de toma de muestras </t>
  </si>
  <si>
    <t>Errores
en el proceso de identificación  de la muestra de los  pacientes en el  laboratorio clínico</t>
  </si>
  <si>
    <t>Capacitar al  personal  en el tema de identificacion de  la muestra de los pacientes. Verificar la concordancia de la solicitud de examenes con la hoja de trabajo</t>
  </si>
  <si>
    <t>PROPORCIÓN DE ERRORES EN LA IDENTIFICACIÓN DE LAS MUESTRAS DE LABORATORIO POR FACTURACIÓN
Número de  errores de identificación del paciente. /Número total de examenes de laboratorio, en el periodo*100</t>
  </si>
  <si>
    <t>Bacterióloga - Responsable de facturación, responsable de enfermeria</t>
  </si>
  <si>
    <t>Evidencia de las actas de recepción tecnica  de todo pedido que llega  a la farmacia de  medicamentos y dispositivos medicos en los meses que comprende de enero a junio de 2020 se encuentran  en el escritorio del computador  de la regente de farmacia.</t>
  </si>
  <si>
    <t xml:space="preserve">Evidencia de formato diligenciado de semaforización de cada auxiliar de farmacia  en el escritorio de la regente de farmacia  y de  limpieza de estanterias y farmaline  de cada auxiliar de farmacia  en fisico en el archivo del servicio farmaceutico.      Porcentaje de medicamentos dados de baja en el semestre que comprende los meses de enero a junio 2020  fue del 0.28 % </t>
  </si>
  <si>
    <t>Evidencia en fisico del inventario realizado el 24 de abril 2020  en el archivo del servicio farmaceutico.en el semestre  que comprende los meses de enero a junio  2020 se ha realizado tres inventarios . Abril 24-junio 24-julio 14</t>
  </si>
  <si>
    <t>99.4%  total de medicamentos entregados por parte del servicio farmaceutico  en los meses que comprende de enero a junio de 2020.</t>
  </si>
  <si>
    <t>se auditan mensualmente 37 historias clinicas  en los meses ( enero, febrero y marzo)  con un total de historias auditas de 111, y en los meses de contingencia por covid 19 donde solo se realizaron atenciones  por urgencias odontologicas se auditaron  en el mes 8 historias clinicas  en los meses de ( abril, mayo y junio) para un total de  24 dando como  total de historias auditadas   en el I semestre de 135 las cuales presentan un porcentaje mayo de 80% en adherencia a guias  : 135/135.:100%</t>
  </si>
  <si>
    <t>No se reportaron eventos adversos durante el primer semestre</t>
  </si>
  <si>
    <t>El riesgo identificado es demasiado amplio e inespecífico, con una acción de control precisa, por lo cual se recomienda identificar los principales riesgos del servicio y realizar priorización con el fin de realizar tratamiento a los riesgos más críticos.</t>
  </si>
  <si>
    <t>Al interior del proceso de odontología se desarrollan acciones enmarcadas en el ciclo PHVA para el cumplimiento de los estándares de calidad.  Sin embargo el riesgo identificado es demasiado amplio, así como los controles establecidos, por lo cual se recomienda  identificar los riesgos especificos para odontología y priorizar los de mayor impacto,  estableciendo controles precisos para cada riesgo identificado.</t>
  </si>
  <si>
    <t>Al interior del proceso de odontología se desarrollan acciones enmarcadas en el Programa de Seguridad del Paciente.  Sin embargo el riesgo identificado es demasiado amplio, así como los controles establecidos, por lo cual se recomienda  identificar los riesgos especificos para el proceso de odontología y priorizar los de mayor impacto,  estableciendo controles precisos para cada riesgo identificado.</t>
  </si>
  <si>
    <t>Al interior de los procesos de urgencias y hospitalización se desarrollan acciones enmarcadas en el Programa de Seguridad del Paciente.  Sin embargo el riesgo identificado es demasiado amplio, así como los controles establecidos, por lo cual se recomienda  identificar los riesgos especificos para los procesos de Urgencias y Hospitalización  y priorizar los de mayor impacto,  estableciendo controles precisos para cada riesgo identificado.</t>
  </si>
  <si>
    <t>El riesgo identificado es demasiado amplio, así como los controles establecidos, por lo cual se recomienda  identificar los riesgos especificos para el proceso de Urgencias-Hospitalización y priorizar los de mayor impacto,  estableciendo controles precisos para cada riesgo identificado.</t>
  </si>
  <si>
    <t xml:space="preserve">LABORATORIO CLINICO </t>
  </si>
  <si>
    <t>Capacitar al  personal de facturación en el tema de identificacion de paciente. Verificar la concordancia de la solicitud de examenes con la hoja de trabajo</t>
  </si>
  <si>
    <t>El riesgo identificado es pertinente ya que es crítico para el proceso, se evidencia la efectvidad del control al revisar la tendencia a la disminución del indicador de proporción de errores en la identificación de pacientes en el laboratorio clínico por parte de facturadores.</t>
  </si>
  <si>
    <t>El riesgo identificado es el mismo anterior (4,1), solo que tendría otra causa y otro control, por lo cual se recomienda aplicar la desagregación en el riesgo anterior e identificar y priorizar otros riesgos relevantes para el proceso.</t>
  </si>
  <si>
    <t>*  Sistemas o software que permiten incluir contraseñas de acceso, o con controles de seguimiento a aprobaciones o ejecuciones que se realizan a través de este, generación de reportes o indicadores, sistemas de seguridad con scanner, sistemas de grabación, entre otros.
**  Políticas de operación aplicables, autorizaciones a través de firmas o confirmaciones vía correo electrónico, archivos físicos, consecutivos, listas de chequeo, controles de seguridad con personal especializado, entre otros.</t>
  </si>
  <si>
    <t>Beatriz Elena Giraldo Montes</t>
  </si>
  <si>
    <t>Myriam Bejarano Pulido</t>
  </si>
  <si>
    <t>Recibio y aprobo</t>
  </si>
  <si>
    <t>Si bien el  programa de seguridad de paciente tiene por objetivo  reducir los riesgos en la atención, los riesgos deben identificarse y priorizarse por servicio, con el objetivo de implementar controles (barreras de seguridad) específicos para el abordaje de cada riesgo. Por lo que se recomienda identificar riesgos especificos para Consulta Externa y PyD de manera independiente y establecer controles propios para cada riesgo identificado.</t>
  </si>
  <si>
    <t>ORIGINAL FIRMADO</t>
  </si>
  <si>
    <t>III TRIMESTRE</t>
  </si>
  <si>
    <t>IV TRIMESTRE</t>
  </si>
  <si>
    <t>Evidencia de las actas de recepción tecnica  de todo pedido que llega  a la farmacia de  medicamentos y dispositivos medicos en los meses que comprende de enero a junio de 2020 se encuentran  en el escritorio del computador  de la regente de farmacia , total 115 registros que se evidenciaron en la auditoria , el dia 2 de enero el equipo presenta una perdida de toda la informacion por causa de un corto electrico que se presento en la institucion , se le informa a el ingeniero de sistemas quien entrega el equipo 30 dias despues y sin informacion recuperada.queda pendiente el informe por parte de sistemas sobre lo realizado al equipo.</t>
  </si>
  <si>
    <t>Evidencia de formato diligenciado de semaforización de cada auxiliar de farmacia  en el escritorio de la regente de farmacia  y de  limpieza de estanterias y farmaline  de cada auxiliar de farmacia  en fisico en el archivo del servicio farmaceutico.      Porcentaje de medicamentos dados de baja en el semestre que comprende los meses de julio a diciembre 2020  fue del 0.23 % </t>
  </si>
  <si>
    <t>Evidencia en fisico del inventario realizado el 30 de diciembre 2020  en el archivo del servicio farmaceutico.en el semestre  que comprende los meses de julio  a diciembre  2020 se ha realizado programado 6 inventarios  de los cuales se realizaron 6 inventarios para un cumplimiento del 100 %.</t>
  </si>
  <si>
    <t>99.5%  total de medicamentos entregados por parte del servicio farmaceutico  en los meses que comprende de julio a diciembre de 2020.</t>
  </si>
  <si>
    <t>Fecha de Seguimiento:  
26 / 01 / 2021</t>
  </si>
  <si>
    <t>No se reportaron eventos adversos durante el segundo semestre</t>
  </si>
  <si>
    <t>en el transcurso de el año se auditan mensualmente 37 historias  clinicas, a partir de el mes de (julio, agosto,septiembre, octubre , noviembre y diciembre) con un total de historias clinicas auditadas de 222 en el area de odontologia para el segundo semestre  arrojando como resultado un porcentaje mayor de 80% en adherencia a guias  222/222: 100%  </t>
  </si>
  <si>
    <t>En el segundo semestre no se presentaron eventos adversos  </t>
  </si>
  <si>
    <t>se presento 1 evento adverso en el mes de febrero  y se realizo los acciones correspondientes: 1/1:100%</t>
  </si>
  <si>
    <t>Adecuada identificación del riesgo, ya que específico y obedece a un riesgo crítico del proceso, se recomienda detallar el diseño del control.</t>
  </si>
  <si>
    <t>Se evidencia la pertinencia del riesgo identificado ya que es crítico para el proceso, existe adherencia al control y se conservan las evidencias de su ejecución, sin embargo se insiste en la necesidad de automatizar el control (generación del acta de recepción técnica) desde el software CNT,  debido al  reproceso que se hace al ingresar  los productos y al tener que digitar en excel el acta de recepción técnica</t>
  </si>
  <si>
    <t>Se evidencia pertinencia del riesgo identificado y adecuado diseño del control, se hace necesario implementar el procedimiento para dar de baja medicamentos vencidos, establecer y monitorear indicadores de vencimiento en valor monetario y dejar evidencia de las acciones de control de aseo y limpieza</t>
  </si>
  <si>
    <t>Se evidencia el mejoramiento en la aplicación de las acciones de control gracias al compromiso del equipo de trabajo del servicio farmacéutico y al acompañamiento y asesoría del subproceso de contabilidad y Comité de Sostenibilidad Contable, se vienen realizando ajustes y tomando medidas que han logrado reducir las diferencias entre el inventario físico y del sistema, lo que evidencia la efectividad del control, se recomienda continuar con la intervención de las causas más relevantes de las diferencias y establecer un porcentaje mínimo de riesgo aceptado dado que las causas principales de las diferencias son atribuibles a errores humanos</t>
  </si>
  <si>
    <t>Se evidencia pertinencia del riesgo identificado, se recomienda rediseñar la acción de control hacia el monitoreo en la oportunidad y completitud en la entrega de medicamentos y seguimiento a medicamentos pendientes y acciones de contingencia, con el fin de orientar hacia la efectividad del mismo.</t>
  </si>
  <si>
    <t>Se evidencia la pertinencia del riesgo identificado ya que es  crítico para el proceso, existe adherencia al control y se conservan las evidencias de su ejecución, sin embargo se recomienda rediseñar el control ya que el riesgo se ha materializado.</t>
  </si>
  <si>
    <t>Se rediseñó el instrumento de medición de la satisfacción de los usuarios de acuerdo a la ficha tecnica de la Resolución 256 de 2016 del Ministerio de Salud y Protección Social. Si bien la encuesta se sistematizó, primero se aplica en físico  y luego se digita, lo cual no  contrarresta el riesgo. Se recomienda replantear el riesgo y rediseñar las acciones de control.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</si>
</sst>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240A]0%"/>
    <numFmt numFmtId="166" formatCode="0.000"/>
  </numFmts>
  <fonts count="68" x14ac:knownFonts="1">
    <font>
      <sz val="11"/>
      <color theme="1"/>
      <name val="Calibri"/>
      <family val="2"/>
      <scheme val="minor"/>
    </font>
    <font>
      <sz val="12"/>
      <color theme="1"/>
      <name val="Calibri"/>
      <family val="2"/>
      <scheme val="minor"/>
    </font>
    <font>
      <b/>
      <sz val="11"/>
      <color theme="1"/>
      <name val="Calibri"/>
      <family val="2"/>
      <scheme val="minor"/>
    </font>
    <font>
      <b/>
      <sz val="12"/>
      <color theme="1"/>
      <name val="Calibri"/>
      <family val="2"/>
      <scheme val="minor"/>
    </font>
    <font>
      <b/>
      <sz val="16"/>
      <color theme="1"/>
      <name val="Calibri"/>
      <family val="2"/>
      <scheme val="minor"/>
    </font>
    <font>
      <sz val="11"/>
      <color theme="1"/>
      <name val="Calibri"/>
      <family val="2"/>
      <scheme val="minor"/>
    </font>
    <font>
      <sz val="9"/>
      <name val="Arial"/>
      <family val="2"/>
    </font>
    <font>
      <b/>
      <sz val="8"/>
      <name val="Arial"/>
      <family val="2"/>
    </font>
    <font>
      <b/>
      <sz val="9"/>
      <name val="Arial"/>
      <family val="2"/>
    </font>
    <font>
      <sz val="10"/>
      <name val="Arial"/>
      <family val="2"/>
    </font>
    <font>
      <b/>
      <i/>
      <sz val="11"/>
      <color theme="1"/>
      <name val="Calibri"/>
      <family val="2"/>
      <scheme val="minor"/>
    </font>
    <font>
      <sz val="12"/>
      <color theme="1"/>
      <name val="Calibri"/>
      <family val="2"/>
      <scheme val="minor"/>
    </font>
    <font>
      <b/>
      <i/>
      <sz val="12"/>
      <color theme="1"/>
      <name val="Calibri"/>
      <family val="2"/>
      <scheme val="minor"/>
    </font>
    <font>
      <b/>
      <sz val="10"/>
      <color theme="1"/>
      <name val="Calibri"/>
      <family val="2"/>
      <scheme val="minor"/>
    </font>
    <font>
      <b/>
      <i/>
      <sz val="9"/>
      <name val="Arial"/>
      <family val="2"/>
    </font>
    <font>
      <b/>
      <sz val="12"/>
      <name val="Arial"/>
      <family val="2"/>
    </font>
    <font>
      <b/>
      <sz val="16"/>
      <name val="Arial"/>
      <family val="2"/>
    </font>
    <font>
      <b/>
      <sz val="14"/>
      <color theme="1"/>
      <name val="Calibri"/>
      <family val="2"/>
      <scheme val="minor"/>
    </font>
    <font>
      <b/>
      <sz val="20"/>
      <color theme="1"/>
      <name val="Calibri"/>
      <family val="2"/>
      <scheme val="minor"/>
    </font>
    <font>
      <b/>
      <sz val="20"/>
      <name val="Arial"/>
      <family val="2"/>
    </font>
    <font>
      <sz val="16"/>
      <color theme="1"/>
      <name val="Calibri"/>
      <family val="2"/>
      <scheme val="minor"/>
    </font>
    <font>
      <b/>
      <sz val="18"/>
      <color theme="1"/>
      <name val="Vrinda"/>
      <family val="2"/>
    </font>
    <font>
      <b/>
      <i/>
      <sz val="16"/>
      <color theme="1"/>
      <name val="Calibri"/>
      <family val="2"/>
      <scheme val="minor"/>
    </font>
    <font>
      <b/>
      <sz val="18"/>
      <color theme="1"/>
      <name val="Calibri"/>
      <family val="2"/>
      <scheme val="minor"/>
    </font>
    <font>
      <b/>
      <sz val="18"/>
      <color rgb="FFFFFFFF"/>
      <name val="Calibri"/>
      <family val="2"/>
    </font>
    <font>
      <b/>
      <i/>
      <sz val="16"/>
      <color rgb="FF000000"/>
      <name val="Calibri"/>
      <family val="2"/>
    </font>
    <font>
      <sz val="18"/>
      <color rgb="FF000000"/>
      <name val="Calibri"/>
      <family val="2"/>
    </font>
    <font>
      <b/>
      <sz val="18"/>
      <color rgb="FF000000"/>
      <name val="Calibri"/>
      <family val="2"/>
    </font>
    <font>
      <b/>
      <sz val="24"/>
      <color rgb="FF000000"/>
      <name val="Calibri"/>
      <family val="2"/>
    </font>
    <font>
      <sz val="20"/>
      <color rgb="FF000000"/>
      <name val="Calibri"/>
      <family val="2"/>
    </font>
    <font>
      <sz val="10"/>
      <color theme="1"/>
      <name val="Calibri"/>
      <family val="2"/>
      <scheme val="minor"/>
    </font>
    <font>
      <b/>
      <i/>
      <sz val="14"/>
      <color theme="1"/>
      <name val="Calibri"/>
      <family val="2"/>
      <scheme val="minor"/>
    </font>
    <font>
      <sz val="8"/>
      <color theme="1"/>
      <name val="Agency FB"/>
      <family val="2"/>
    </font>
    <font>
      <sz val="12"/>
      <name val="Arial"/>
      <family val="2"/>
    </font>
    <font>
      <b/>
      <i/>
      <sz val="12"/>
      <name val="Arial"/>
      <family val="2"/>
    </font>
    <font>
      <sz val="11"/>
      <name val="Calibri"/>
      <family val="2"/>
      <scheme val="minor"/>
    </font>
    <font>
      <b/>
      <sz val="10"/>
      <name val="Calibri"/>
      <family val="2"/>
      <scheme val="minor"/>
    </font>
    <font>
      <sz val="10"/>
      <name val="Calibri"/>
      <family val="2"/>
      <scheme val="minor"/>
    </font>
    <font>
      <sz val="10"/>
      <color theme="1"/>
      <name val="Arial Narrow"/>
      <family val="2"/>
    </font>
    <font>
      <b/>
      <sz val="10"/>
      <color theme="1"/>
      <name val="Arial Narrow"/>
      <family val="2"/>
    </font>
    <font>
      <b/>
      <sz val="18"/>
      <name val="Calibri"/>
      <family val="2"/>
      <scheme val="minor"/>
    </font>
    <font>
      <b/>
      <sz val="20"/>
      <color theme="0"/>
      <name val="Arial"/>
      <family val="2"/>
    </font>
    <font>
      <b/>
      <sz val="18"/>
      <color theme="0"/>
      <name val="Arial"/>
      <family val="2"/>
    </font>
    <font>
      <b/>
      <sz val="20"/>
      <color theme="0" tint="-4.9989318521683403E-2"/>
      <name val="Arial"/>
      <family val="2"/>
    </font>
    <font>
      <sz val="10"/>
      <color theme="0" tint="-0.499984740745262"/>
      <name val="Arial"/>
      <family val="2"/>
    </font>
    <font>
      <sz val="10"/>
      <color theme="0" tint="-0.249977111117893"/>
      <name val="Arial"/>
      <family val="2"/>
    </font>
    <font>
      <b/>
      <sz val="10"/>
      <color theme="0"/>
      <name val="Arial"/>
      <family val="2"/>
    </font>
    <font>
      <b/>
      <sz val="10"/>
      <color theme="0" tint="-0.14999847407452621"/>
      <name val="Arial"/>
      <family val="2"/>
    </font>
    <font>
      <b/>
      <i/>
      <sz val="18"/>
      <color theme="1"/>
      <name val="Calibri"/>
      <family val="2"/>
      <scheme val="minor"/>
    </font>
    <font>
      <b/>
      <sz val="10"/>
      <name val="Arial"/>
      <family val="2"/>
    </font>
    <font>
      <sz val="14"/>
      <color theme="1"/>
      <name val="Calibri"/>
      <family val="2"/>
      <scheme val="minor"/>
    </font>
    <font>
      <b/>
      <sz val="11"/>
      <name val="Calibri"/>
      <family val="2"/>
      <scheme val="minor"/>
    </font>
    <font>
      <b/>
      <sz val="11"/>
      <name val="Arial"/>
      <family val="2"/>
    </font>
    <font>
      <sz val="11"/>
      <name val="Arial"/>
      <family val="2"/>
    </font>
    <font>
      <b/>
      <sz val="10"/>
      <color theme="2" tint="-0.89999084444715716"/>
      <name val="Arial"/>
      <family val="2"/>
    </font>
    <font>
      <b/>
      <sz val="16"/>
      <color theme="2" tint="-0.89999084444715716"/>
      <name val="Arial"/>
      <family val="2"/>
    </font>
    <font>
      <b/>
      <sz val="16"/>
      <color theme="1"/>
      <name val="Arial"/>
      <family val="2"/>
    </font>
    <font>
      <sz val="11"/>
      <color theme="1"/>
      <name val="Arial"/>
      <family val="2"/>
    </font>
    <font>
      <sz val="12"/>
      <name val="Calibri"/>
      <family val="2"/>
      <scheme val="minor"/>
    </font>
    <font>
      <i/>
      <sz val="12"/>
      <color theme="1"/>
      <name val="Calibri"/>
      <family val="2"/>
      <scheme val="minor"/>
    </font>
    <font>
      <b/>
      <sz val="12"/>
      <name val="Calibri"/>
      <family val="2"/>
      <scheme val="minor"/>
    </font>
    <font>
      <sz val="12"/>
      <color theme="1"/>
      <name val="Arial"/>
      <family val="2"/>
    </font>
    <font>
      <b/>
      <sz val="11"/>
      <color theme="1"/>
      <name val="Arial"/>
      <family val="2"/>
    </font>
    <font>
      <sz val="11"/>
      <color rgb="FF000000"/>
      <name val="Calibri"/>
      <family val="2"/>
    </font>
    <font>
      <sz val="8"/>
      <name val="Calibri"/>
      <family val="2"/>
      <scheme val="minor"/>
    </font>
    <font>
      <b/>
      <sz val="8"/>
      <name val="Calibri"/>
      <family val="2"/>
      <scheme val="minor"/>
    </font>
    <font>
      <sz val="9"/>
      <name val="Calibri"/>
      <family val="2"/>
      <scheme val="minor"/>
    </font>
    <font>
      <sz val="12"/>
      <color rgb="FF000000"/>
      <name val="Arial"/>
      <family val="2"/>
    </font>
  </fonts>
  <fills count="29">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6" tint="-0.499984740745262"/>
        <bgColor indexed="64"/>
      </patternFill>
    </fill>
    <fill>
      <patternFill patternType="solid">
        <fgColor theme="7" tint="-0.499984740745262"/>
        <bgColor indexed="64"/>
      </patternFill>
    </fill>
    <fill>
      <patternFill patternType="solid">
        <fgColor rgb="FF92D050"/>
        <bgColor indexed="64"/>
      </patternFill>
    </fill>
    <fill>
      <patternFill patternType="solid">
        <fgColor rgb="FFFF0000"/>
        <bgColor indexed="64"/>
      </patternFill>
    </fill>
    <fill>
      <patternFill patternType="solid">
        <fgColor theme="3" tint="0.39997558519241921"/>
        <bgColor indexed="64"/>
      </patternFill>
    </fill>
    <fill>
      <patternFill patternType="solid">
        <fgColor rgb="FF00B050"/>
        <bgColor indexed="64"/>
      </patternFill>
    </fill>
    <fill>
      <patternFill patternType="solid">
        <fgColor theme="5" tint="-0.249977111117893"/>
        <bgColor indexed="64"/>
      </patternFill>
    </fill>
    <fill>
      <patternFill patternType="solid">
        <fgColor theme="9" tint="-0.249977111117893"/>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0" tint="-0.34998626667073579"/>
        <bgColor indexed="64"/>
      </patternFill>
    </fill>
    <fill>
      <patternFill patternType="solid">
        <fgColor theme="5" tint="0.79998168889431442"/>
        <bgColor indexed="64"/>
      </patternFill>
    </fill>
    <fill>
      <patternFill patternType="solid">
        <fgColor theme="9"/>
        <bgColor indexed="64"/>
      </patternFill>
    </fill>
    <fill>
      <patternFill patternType="solid">
        <fgColor rgb="FFFF6600"/>
        <bgColor indexed="64"/>
      </patternFill>
    </fill>
    <fill>
      <patternFill patternType="solid">
        <fgColor rgb="FFCC000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5" tint="0.39997558519241921"/>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0"/>
        <bgColor indexed="64"/>
      </patternFill>
    </fill>
    <fill>
      <patternFill patternType="solid">
        <fgColor rgb="FFFFC000"/>
        <bgColor indexed="64"/>
      </patternFill>
    </fill>
    <fill>
      <patternFill patternType="solid">
        <fgColor rgb="FF669900"/>
        <bgColor indexed="64"/>
      </patternFill>
    </fill>
    <fill>
      <patternFill patternType="solid">
        <fgColor rgb="FFFF3300"/>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thick">
        <color auto="1"/>
      </left>
      <right/>
      <top/>
      <bottom style="thick">
        <color auto="1"/>
      </bottom>
      <diagonal/>
    </border>
    <border>
      <left style="thick">
        <color auto="1"/>
      </left>
      <right/>
      <top/>
      <bottom/>
      <diagonal/>
    </border>
    <border>
      <left/>
      <right/>
      <top/>
      <bottom style="thick">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ck">
        <color indexed="64"/>
      </left>
      <right/>
      <top style="thick">
        <color indexed="64"/>
      </top>
      <bottom/>
      <diagonal/>
    </border>
    <border>
      <left style="thin">
        <color indexed="64"/>
      </left>
      <right style="thin">
        <color indexed="64"/>
      </right>
      <top style="medium">
        <color indexed="64"/>
      </top>
      <bottom style="thin">
        <color indexed="64"/>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medium">
        <color rgb="FFFFFFFF"/>
      </top>
      <bottom style="medium">
        <color rgb="FFFFFFFF"/>
      </bottom>
      <diagonal/>
    </border>
    <border>
      <left/>
      <right/>
      <top/>
      <bottom style="medium">
        <color rgb="FFFFFFFF"/>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rgb="FFFFFFFF"/>
      </left>
      <right style="medium">
        <color rgb="FFFFFFFF"/>
      </right>
      <top style="thick">
        <color rgb="FFFFFFFF"/>
      </top>
      <bottom style="thin">
        <color indexed="64"/>
      </bottom>
      <diagonal/>
    </border>
    <border>
      <left style="medium">
        <color rgb="FFFFFFFF"/>
      </left>
      <right style="medium">
        <color rgb="FFFFFFFF"/>
      </right>
      <top/>
      <bottom style="medium">
        <color rgb="FFFFFFFF"/>
      </bottom>
      <diagonal/>
    </border>
    <border>
      <left style="medium">
        <color rgb="FFFFFFFF"/>
      </left>
      <right style="medium">
        <color rgb="FFFFFFFF"/>
      </right>
      <top style="thin">
        <color indexed="64"/>
      </top>
      <bottom style="thin">
        <color indexed="64"/>
      </bottom>
      <diagonal/>
    </border>
    <border>
      <left style="medium">
        <color rgb="FFFFFFFF"/>
      </left>
      <right style="medium">
        <color rgb="FFFFFFFF"/>
      </right>
      <top/>
      <bottom style="thin">
        <color indexed="64"/>
      </bottom>
      <diagonal/>
    </border>
    <border>
      <left style="medium">
        <color indexed="64"/>
      </left>
      <right style="thin">
        <color indexed="64"/>
      </right>
      <top/>
      <bottom style="medium">
        <color indexed="64"/>
      </bottom>
      <diagonal/>
    </border>
    <border>
      <left/>
      <right/>
      <top/>
      <bottom style="thin">
        <color indexed="64"/>
      </bottom>
      <diagonal/>
    </border>
    <border>
      <left/>
      <right/>
      <top style="thin">
        <color indexed="64"/>
      </top>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style="medium">
        <color rgb="FFC00000"/>
      </left>
      <right/>
      <top style="medium">
        <color rgb="FFC00000"/>
      </top>
      <bottom/>
      <diagonal/>
    </border>
    <border>
      <left/>
      <right/>
      <top style="medium">
        <color rgb="FFC00000"/>
      </top>
      <bottom/>
      <diagonal/>
    </border>
    <border>
      <left/>
      <right style="medium">
        <color rgb="FFC00000"/>
      </right>
      <top style="medium">
        <color rgb="FFC00000"/>
      </top>
      <bottom/>
      <diagonal/>
    </border>
    <border>
      <left style="medium">
        <color rgb="FFC00000"/>
      </left>
      <right/>
      <top/>
      <bottom/>
      <diagonal/>
    </border>
    <border>
      <left/>
      <right style="medium">
        <color rgb="FFC00000"/>
      </right>
      <top/>
      <bottom/>
      <diagonal/>
    </border>
    <border>
      <left style="medium">
        <color rgb="FFC00000"/>
      </left>
      <right/>
      <top/>
      <bottom style="medium">
        <color rgb="FFC00000"/>
      </bottom>
      <diagonal/>
    </border>
    <border>
      <left/>
      <right/>
      <top/>
      <bottom style="medium">
        <color rgb="FFC00000"/>
      </bottom>
      <diagonal/>
    </border>
    <border>
      <left/>
      <right style="medium">
        <color rgb="FFC00000"/>
      </right>
      <top/>
      <bottom style="medium">
        <color rgb="FFC00000"/>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6">
    <xf numFmtId="0" fontId="0" fillId="0" borderId="0"/>
    <xf numFmtId="9" fontId="5" fillId="0" borderId="0" applyFont="0" applyFill="0" applyBorder="0" applyAlignment="0" applyProtection="0"/>
    <xf numFmtId="0" fontId="9" fillId="0" borderId="0"/>
    <xf numFmtId="43" fontId="5" fillId="0" borderId="0" applyFont="0" applyFill="0" applyBorder="0" applyAlignment="0" applyProtection="0"/>
    <xf numFmtId="0" fontId="9" fillId="0" borderId="0"/>
    <xf numFmtId="165" fontId="63" fillId="0" borderId="0"/>
  </cellStyleXfs>
  <cellXfs count="520">
    <xf numFmtId="0" fontId="0" fillId="0" borderId="0" xfId="0"/>
    <xf numFmtId="0" fontId="2" fillId="0" borderId="0" xfId="0" applyFont="1" applyAlignment="1">
      <alignment vertical="center" wrapText="1"/>
    </xf>
    <xf numFmtId="0" fontId="2" fillId="0" borderId="0" xfId="0" applyFont="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wrapText="1"/>
    </xf>
    <xf numFmtId="0" fontId="6" fillId="0" borderId="0" xfId="0" applyFont="1" applyAlignment="1">
      <alignment wrapText="1"/>
    </xf>
    <xf numFmtId="0" fontId="6" fillId="0" borderId="0" xfId="0" applyFont="1" applyFill="1" applyAlignment="1">
      <alignment wrapText="1"/>
    </xf>
    <xf numFmtId="0" fontId="7" fillId="0" borderId="0" xfId="0" applyFont="1" applyFill="1" applyBorder="1" applyAlignment="1">
      <alignment horizontal="center" vertical="center" wrapText="1"/>
    </xf>
    <xf numFmtId="0" fontId="0" fillId="0" borderId="0" xfId="0" applyFill="1" applyBorder="1" applyAlignment="1">
      <alignment vertical="center" wrapText="1"/>
    </xf>
    <xf numFmtId="0" fontId="6" fillId="0" borderId="0" xfId="0" applyFont="1" applyBorder="1" applyAlignment="1">
      <alignment wrapText="1"/>
    </xf>
    <xf numFmtId="0" fontId="6" fillId="0" borderId="0" xfId="0" applyFont="1" applyBorder="1" applyAlignment="1">
      <alignment textRotation="90" wrapText="1"/>
    </xf>
    <xf numFmtId="0" fontId="6" fillId="0" borderId="0" xfId="0" applyFont="1" applyBorder="1" applyAlignment="1">
      <alignment horizontal="left" vertical="center" wrapText="1"/>
    </xf>
    <xf numFmtId="0" fontId="6" fillId="0" borderId="0" xfId="0" applyFont="1" applyBorder="1" applyAlignment="1">
      <alignment horizontal="left" wrapText="1"/>
    </xf>
    <xf numFmtId="0" fontId="6" fillId="0" borderId="0" xfId="0" applyFont="1" applyAlignment="1">
      <alignment textRotation="90" wrapText="1"/>
    </xf>
    <xf numFmtId="0" fontId="0" fillId="0" borderId="0" xfId="0" applyAlignment="1">
      <alignment vertical="center" wrapText="1"/>
    </xf>
    <xf numFmtId="0" fontId="0" fillId="0" borderId="0" xfId="0" applyFill="1" applyAlignment="1">
      <alignment vertical="center" wrapText="1"/>
    </xf>
    <xf numFmtId="0" fontId="2" fillId="0" borderId="0" xfId="0" applyFont="1" applyFill="1" applyAlignment="1">
      <alignment horizontal="center" vertical="center" wrapText="1"/>
    </xf>
    <xf numFmtId="0" fontId="0" fillId="0" borderId="0" xfId="0" applyAlignment="1">
      <alignment horizontal="center" vertical="center" textRotation="90" wrapText="1"/>
    </xf>
    <xf numFmtId="0" fontId="6" fillId="0" borderId="0" xfId="0" applyFont="1" applyAlignment="1">
      <alignment horizontal="center" textRotation="90" wrapText="1"/>
    </xf>
    <xf numFmtId="0" fontId="8" fillId="0" borderId="0" xfId="0" applyFont="1" applyBorder="1" applyAlignment="1">
      <alignment wrapText="1"/>
    </xf>
    <xf numFmtId="0" fontId="8" fillId="0" borderId="0" xfId="0" applyFont="1" applyAlignment="1">
      <alignment wrapText="1"/>
    </xf>
    <xf numFmtId="0" fontId="11" fillId="0" borderId="1" xfId="0" applyFont="1" applyFill="1" applyBorder="1" applyAlignment="1">
      <alignment horizontal="center" vertical="center" textRotation="90" wrapText="1"/>
    </xf>
    <xf numFmtId="0" fontId="3" fillId="0" borderId="0" xfId="0" applyFont="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0" fillId="0" borderId="1" xfId="0" applyFill="1" applyBorder="1" applyAlignment="1" applyProtection="1">
      <alignment horizontal="center" vertical="center" wrapText="1"/>
      <protection locked="0"/>
    </xf>
    <xf numFmtId="0" fontId="0" fillId="0" borderId="1" xfId="0" applyBorder="1" applyAlignment="1" applyProtection="1">
      <alignment horizontal="center" vertical="center" textRotation="90" wrapText="1"/>
      <protection locked="0"/>
    </xf>
    <xf numFmtId="9" fontId="0" fillId="0" borderId="1" xfId="1" applyFont="1" applyBorder="1" applyAlignment="1" applyProtection="1">
      <alignment horizontal="center" vertical="center" wrapText="1"/>
      <protection locked="0"/>
    </xf>
    <xf numFmtId="0" fontId="11" fillId="0" borderId="1" xfId="0" applyFont="1" applyBorder="1" applyAlignment="1" applyProtection="1">
      <alignment horizontal="center" vertical="center" textRotation="90" wrapText="1"/>
      <protection locked="0"/>
    </xf>
    <xf numFmtId="0" fontId="2" fillId="2" borderId="1" xfId="0" applyFont="1" applyFill="1" applyBorder="1" applyAlignment="1">
      <alignment horizontal="center" vertical="center" textRotation="90" wrapText="1"/>
    </xf>
    <xf numFmtId="0" fontId="2" fillId="0" borderId="0" xfId="0" applyFont="1" applyAlignment="1">
      <alignment horizontal="center" vertical="center" wrapText="1"/>
    </xf>
    <xf numFmtId="0" fontId="0" fillId="0" borderId="1" xfId="0" applyBorder="1" applyAlignment="1">
      <alignment vertical="center" wrapText="1"/>
    </xf>
    <xf numFmtId="0" fontId="2" fillId="0" borderId="1" xfId="0" applyFont="1" applyBorder="1" applyAlignment="1">
      <alignment horizontal="center" vertical="center" wrapText="1"/>
    </xf>
    <xf numFmtId="0" fontId="13" fillId="0" borderId="1" xfId="0" applyFont="1" applyBorder="1" applyAlignment="1">
      <alignment horizontal="center" vertical="center" textRotation="90" wrapText="1"/>
    </xf>
    <xf numFmtId="0" fontId="2" fillId="0" borderId="1" xfId="0" applyFont="1" applyFill="1" applyBorder="1" applyAlignment="1">
      <alignment horizontal="center" vertical="center" wrapText="1"/>
    </xf>
    <xf numFmtId="0" fontId="14" fillId="0" borderId="1" xfId="0" applyFont="1" applyBorder="1" applyAlignment="1">
      <alignment horizontal="center" wrapText="1"/>
    </xf>
    <xf numFmtId="0" fontId="6" fillId="0" borderId="0" xfId="0" applyFont="1" applyAlignment="1">
      <alignment horizontal="center" vertical="center" textRotation="90" wrapText="1"/>
    </xf>
    <xf numFmtId="0" fontId="6" fillId="0" borderId="0" xfId="0" applyFont="1" applyAlignment="1">
      <alignment horizontal="center" vertical="center" wrapText="1"/>
    </xf>
    <xf numFmtId="0" fontId="8" fillId="0" borderId="0" xfId="0" applyFont="1" applyAlignment="1">
      <alignment horizontal="center" vertical="center" wrapText="1"/>
    </xf>
    <xf numFmtId="0" fontId="16" fillId="7" borderId="0" xfId="0" applyFont="1" applyFill="1" applyBorder="1" applyAlignment="1">
      <alignment horizontal="center" vertical="center" wrapText="1"/>
    </xf>
    <xf numFmtId="0" fontId="16" fillId="5" borderId="0" xfId="0" applyFont="1" applyFill="1" applyBorder="1" applyAlignment="1">
      <alignment horizontal="center" vertical="center" wrapText="1"/>
    </xf>
    <xf numFmtId="0" fontId="16" fillId="6" borderId="0" xfId="0" applyFont="1" applyFill="1" applyBorder="1" applyAlignment="1">
      <alignment horizontal="center" vertical="center" wrapText="1"/>
    </xf>
    <xf numFmtId="0" fontId="16" fillId="4" borderId="0" xfId="0" applyFont="1" applyFill="1" applyBorder="1" applyAlignment="1">
      <alignment horizontal="center" vertical="center" wrapText="1"/>
    </xf>
    <xf numFmtId="0" fontId="16" fillId="7" borderId="31" xfId="0" applyFont="1" applyFill="1" applyBorder="1" applyAlignment="1">
      <alignment horizontal="center" vertical="center" wrapText="1"/>
    </xf>
    <xf numFmtId="0" fontId="16" fillId="6" borderId="31" xfId="0" applyFont="1" applyFill="1" applyBorder="1" applyAlignment="1">
      <alignment horizontal="center" vertical="center" wrapText="1"/>
    </xf>
    <xf numFmtId="0" fontId="16" fillId="4" borderId="31" xfId="0" applyFont="1" applyFill="1" applyBorder="1" applyAlignment="1">
      <alignment horizontal="center" vertical="center" wrapText="1"/>
    </xf>
    <xf numFmtId="0" fontId="16" fillId="4" borderId="30" xfId="0" applyFont="1" applyFill="1" applyBorder="1" applyAlignment="1">
      <alignment horizontal="center" vertical="center" wrapText="1"/>
    </xf>
    <xf numFmtId="0" fontId="16" fillId="4" borderId="32" xfId="0" applyFont="1" applyFill="1" applyBorder="1" applyAlignment="1">
      <alignment horizontal="center" vertical="center" wrapText="1"/>
    </xf>
    <xf numFmtId="0" fontId="16" fillId="6" borderId="32" xfId="0" applyFont="1" applyFill="1" applyBorder="1" applyAlignment="1">
      <alignment horizontal="center" vertical="center" wrapText="1"/>
    </xf>
    <xf numFmtId="0" fontId="16" fillId="7" borderId="32" xfId="0" applyFont="1" applyFill="1" applyBorder="1" applyAlignment="1">
      <alignment horizontal="center" vertical="center" wrapText="1"/>
    </xf>
    <xf numFmtId="9" fontId="0" fillId="0" borderId="1" xfId="0" applyNumberFormat="1" applyBorder="1" applyAlignment="1">
      <alignment horizontal="center" vertical="center" wrapText="1"/>
    </xf>
    <xf numFmtId="0" fontId="0" fillId="0" borderId="0" xfId="0" applyAlignment="1">
      <alignment vertical="center"/>
    </xf>
    <xf numFmtId="0" fontId="2" fillId="0" borderId="0" xfId="0" applyFont="1" applyAlignment="1">
      <alignment horizontal="center" vertical="center"/>
    </xf>
    <xf numFmtId="0" fontId="0" fillId="0" borderId="0" xfId="0" applyAlignment="1">
      <alignment horizontal="center" vertical="center"/>
    </xf>
    <xf numFmtId="0" fontId="10" fillId="0" borderId="0" xfId="0" applyFont="1" applyAlignment="1">
      <alignment vertical="center"/>
    </xf>
    <xf numFmtId="0" fontId="2" fillId="0" borderId="29" xfId="0" applyFont="1" applyBorder="1" applyAlignment="1">
      <alignment horizontal="center" vertical="center" textRotation="90" wrapText="1"/>
    </xf>
    <xf numFmtId="0" fontId="3" fillId="0" borderId="2" xfId="0" applyFont="1" applyBorder="1" applyAlignment="1">
      <alignment horizontal="center" vertical="center" wrapText="1"/>
    </xf>
    <xf numFmtId="0" fontId="11" fillId="0" borderId="0" xfId="0" applyFont="1" applyAlignment="1">
      <alignment horizontal="center" vertical="center" wrapText="1"/>
    </xf>
    <xf numFmtId="0" fontId="3" fillId="0" borderId="29" xfId="0" applyFont="1" applyBorder="1" applyAlignment="1" applyProtection="1">
      <alignment horizontal="center" vertical="center" wrapText="1"/>
      <protection locked="0"/>
    </xf>
    <xf numFmtId="9" fontId="2" fillId="3" borderId="1" xfId="1"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0" fontId="4" fillId="0" borderId="1" xfId="0" applyFont="1" applyBorder="1" applyAlignment="1">
      <alignment horizontal="center" vertical="center" wrapText="1"/>
    </xf>
    <xf numFmtId="0" fontId="20" fillId="0" borderId="1" xfId="0" applyFont="1" applyBorder="1" applyAlignment="1">
      <alignment horizontal="center" vertical="center" wrapText="1"/>
    </xf>
    <xf numFmtId="9" fontId="4" fillId="3" borderId="1" xfId="1" applyFont="1" applyFill="1" applyBorder="1" applyAlignment="1">
      <alignment horizontal="center" vertical="center" wrapText="1"/>
    </xf>
    <xf numFmtId="0" fontId="4" fillId="0" borderId="1" xfId="0" applyFont="1" applyFill="1" applyBorder="1" applyAlignment="1">
      <alignment horizontal="center" vertical="center" wrapText="1"/>
    </xf>
    <xf numFmtId="9" fontId="20" fillId="0" borderId="1" xfId="0" applyNumberFormat="1" applyFont="1" applyBorder="1" applyAlignment="1">
      <alignment horizontal="center" vertical="center" wrapText="1"/>
    </xf>
    <xf numFmtId="0" fontId="20" fillId="0" borderId="0" xfId="0" applyFont="1" applyAlignment="1">
      <alignment horizontal="center" vertical="center" wrapText="1"/>
    </xf>
    <xf numFmtId="0" fontId="21" fillId="0" borderId="1" xfId="0" applyFont="1" applyBorder="1" applyAlignment="1">
      <alignment vertical="center" wrapText="1"/>
    </xf>
    <xf numFmtId="0" fontId="0" fillId="9" borderId="1" xfId="0" applyFill="1" applyBorder="1" applyAlignment="1">
      <alignment horizontal="center" vertical="center"/>
    </xf>
    <xf numFmtId="0" fontId="0" fillId="9" borderId="33" xfId="0" applyFill="1" applyBorder="1" applyAlignment="1">
      <alignment horizontal="center" vertical="center"/>
    </xf>
    <xf numFmtId="0" fontId="0" fillId="9" borderId="35" xfId="0" applyFill="1" applyBorder="1" applyAlignment="1">
      <alignment horizontal="center" vertical="center"/>
    </xf>
    <xf numFmtId="0" fontId="2" fillId="10" borderId="0" xfId="0" applyFont="1" applyFill="1" applyBorder="1" applyAlignment="1">
      <alignment horizontal="center" vertical="center"/>
    </xf>
    <xf numFmtId="0" fontId="2" fillId="10" borderId="13" xfId="0" applyFont="1" applyFill="1" applyBorder="1" applyAlignment="1">
      <alignment horizontal="center" vertical="center"/>
    </xf>
    <xf numFmtId="0" fontId="0" fillId="10" borderId="1" xfId="0" applyFill="1" applyBorder="1" applyAlignment="1">
      <alignment horizontal="center" vertical="center"/>
    </xf>
    <xf numFmtId="0" fontId="0" fillId="10" borderId="28" xfId="0" applyFill="1" applyBorder="1" applyAlignment="1">
      <alignment horizontal="center" vertical="center"/>
    </xf>
    <xf numFmtId="0" fontId="2" fillId="10" borderId="23" xfId="0" applyFont="1" applyFill="1" applyBorder="1" applyAlignment="1">
      <alignment horizontal="center" vertical="center"/>
    </xf>
    <xf numFmtId="0" fontId="0" fillId="10" borderId="25" xfId="0" applyFill="1" applyBorder="1" applyAlignment="1">
      <alignment horizontal="center" vertical="center"/>
    </xf>
    <xf numFmtId="0" fontId="0" fillId="10" borderId="18" xfId="0" applyFill="1" applyBorder="1" applyAlignment="1">
      <alignment horizontal="center" vertical="center"/>
    </xf>
    <xf numFmtId="0" fontId="0" fillId="11" borderId="12" xfId="0" applyFill="1" applyBorder="1" applyAlignment="1">
      <alignment vertical="center"/>
    </xf>
    <xf numFmtId="0" fontId="0" fillId="11" borderId="19" xfId="0" applyFill="1" applyBorder="1" applyAlignment="1">
      <alignment vertical="center"/>
    </xf>
    <xf numFmtId="0" fontId="0" fillId="11" borderId="20" xfId="0" applyFill="1" applyBorder="1" applyAlignment="1">
      <alignment vertical="center"/>
    </xf>
    <xf numFmtId="0" fontId="0" fillId="11" borderId="14" xfId="0" applyFill="1" applyBorder="1" applyAlignment="1">
      <alignment vertical="center"/>
    </xf>
    <xf numFmtId="0" fontId="0" fillId="11" borderId="21" xfId="0" applyFill="1" applyBorder="1" applyAlignment="1">
      <alignment vertical="center"/>
    </xf>
    <xf numFmtId="0" fontId="10" fillId="8" borderId="9" xfId="0" applyFont="1" applyFill="1" applyBorder="1" applyAlignment="1">
      <alignment vertical="center"/>
    </xf>
    <xf numFmtId="0" fontId="0" fillId="8" borderId="7" xfId="0" applyFill="1" applyBorder="1" applyAlignment="1">
      <alignment vertical="center"/>
    </xf>
    <xf numFmtId="0" fontId="0" fillId="8" borderId="8" xfId="0" applyFill="1" applyBorder="1" applyAlignment="1">
      <alignment vertical="center"/>
    </xf>
    <xf numFmtId="0" fontId="0" fillId="12" borderId="12" xfId="0" applyFill="1" applyBorder="1" applyAlignment="1">
      <alignment horizontal="center" vertical="center"/>
    </xf>
    <xf numFmtId="0" fontId="2" fillId="12" borderId="2" xfId="0" applyFont="1" applyFill="1" applyBorder="1" applyAlignment="1">
      <alignment vertical="center"/>
    </xf>
    <xf numFmtId="0" fontId="0" fillId="12" borderId="13" xfId="0" applyFill="1" applyBorder="1" applyAlignment="1">
      <alignment vertical="center"/>
    </xf>
    <xf numFmtId="0" fontId="2" fillId="12" borderId="26" xfId="0" applyFont="1" applyFill="1" applyBorder="1" applyAlignment="1">
      <alignment vertical="center"/>
    </xf>
    <xf numFmtId="0" fontId="0" fillId="12" borderId="14" xfId="0" applyFill="1" applyBorder="1" applyAlignment="1">
      <alignment horizontal="center" vertical="center"/>
    </xf>
    <xf numFmtId="0" fontId="2" fillId="12" borderId="27" xfId="0" applyFont="1" applyFill="1" applyBorder="1" applyAlignment="1">
      <alignment vertical="center"/>
    </xf>
    <xf numFmtId="0" fontId="0" fillId="12" borderId="15" xfId="0" applyFill="1" applyBorder="1" applyAlignment="1">
      <alignment vertical="center"/>
    </xf>
    <xf numFmtId="0" fontId="0" fillId="13" borderId="28" xfId="0" applyFill="1" applyBorder="1" applyAlignment="1">
      <alignment horizontal="center" vertical="center"/>
    </xf>
    <xf numFmtId="0" fontId="0" fillId="13" borderId="18" xfId="0" applyFill="1" applyBorder="1" applyAlignment="1">
      <alignment horizontal="center" vertical="center"/>
    </xf>
    <xf numFmtId="0" fontId="0" fillId="13" borderId="40" xfId="0" applyFill="1" applyBorder="1" applyAlignment="1">
      <alignment vertical="center" wrapText="1"/>
    </xf>
    <xf numFmtId="0" fontId="0" fillId="13" borderId="28" xfId="0" applyFill="1" applyBorder="1" applyAlignment="1">
      <alignment vertical="center" wrapText="1"/>
    </xf>
    <xf numFmtId="0" fontId="0" fillId="13" borderId="18" xfId="0" applyFill="1" applyBorder="1" applyAlignment="1">
      <alignment vertical="center" wrapText="1"/>
    </xf>
    <xf numFmtId="0" fontId="0" fillId="13" borderId="1" xfId="0" applyFill="1" applyBorder="1" applyAlignment="1">
      <alignment horizontal="center" vertical="center"/>
    </xf>
    <xf numFmtId="0" fontId="0" fillId="13" borderId="25" xfId="0" applyFill="1" applyBorder="1" applyAlignment="1">
      <alignment horizontal="center" vertical="center"/>
    </xf>
    <xf numFmtId="0" fontId="12" fillId="13" borderId="42" xfId="0" applyFont="1" applyFill="1" applyBorder="1" applyAlignment="1">
      <alignment vertical="center"/>
    </xf>
    <xf numFmtId="0" fontId="12" fillId="13" borderId="1" xfId="0" applyFont="1" applyFill="1" applyBorder="1" applyAlignment="1">
      <alignment vertical="center"/>
    </xf>
    <xf numFmtId="0" fontId="12" fillId="13" borderId="25" xfId="0" applyFont="1" applyFill="1" applyBorder="1" applyAlignment="1">
      <alignment vertical="center"/>
    </xf>
    <xf numFmtId="0" fontId="24" fillId="14" borderId="43" xfId="0" applyFont="1" applyFill="1" applyBorder="1" applyAlignment="1">
      <alignment horizontal="right" vertical="center" wrapText="1" indent="1" readingOrder="1"/>
    </xf>
    <xf numFmtId="0" fontId="24" fillId="14" borderId="43" xfId="0" applyFont="1" applyFill="1" applyBorder="1" applyAlignment="1">
      <alignment horizontal="center" vertical="center" wrapText="1" readingOrder="1"/>
    </xf>
    <xf numFmtId="0" fontId="25" fillId="14" borderId="44" xfId="0" applyFont="1" applyFill="1" applyBorder="1" applyAlignment="1">
      <alignment horizontal="center" vertical="center" wrapText="1" readingOrder="1"/>
    </xf>
    <xf numFmtId="0" fontId="27" fillId="14" borderId="44" xfId="0" applyFont="1" applyFill="1" applyBorder="1" applyAlignment="1">
      <alignment horizontal="center" vertical="center" wrapText="1" readingOrder="1"/>
    </xf>
    <xf numFmtId="0" fontId="28" fillId="14" borderId="44" xfId="0" applyFont="1" applyFill="1" applyBorder="1" applyAlignment="1">
      <alignment horizontal="center" vertical="center" wrapText="1" readingOrder="1"/>
    </xf>
    <xf numFmtId="9" fontId="29" fillId="14" borderId="44" xfId="0" applyNumberFormat="1" applyFont="1" applyFill="1" applyBorder="1" applyAlignment="1">
      <alignment horizontal="center" vertical="center" wrapText="1" readingOrder="1"/>
    </xf>
    <xf numFmtId="0" fontId="2" fillId="15" borderId="36" xfId="0" applyFont="1" applyFill="1" applyBorder="1" applyAlignment="1">
      <alignment horizontal="center" vertical="center"/>
    </xf>
    <xf numFmtId="0" fontId="0" fillId="15" borderId="39" xfId="0" applyFill="1" applyBorder="1" applyAlignment="1">
      <alignment vertical="center"/>
    </xf>
    <xf numFmtId="0" fontId="0" fillId="15" borderId="37" xfId="0" applyFill="1" applyBorder="1" applyAlignment="1">
      <alignment vertical="center"/>
    </xf>
    <xf numFmtId="0" fontId="0" fillId="15" borderId="38" xfId="0" applyFill="1" applyBorder="1" applyAlignment="1">
      <alignment vertical="center"/>
    </xf>
    <xf numFmtId="0" fontId="2" fillId="0" borderId="1" xfId="0" applyFont="1" applyBorder="1" applyAlignment="1">
      <alignment horizontal="center" vertical="center" wrapText="1"/>
    </xf>
    <xf numFmtId="0" fontId="3" fillId="0" borderId="0" xfId="0" applyFont="1" applyAlignment="1">
      <alignment horizontal="center" vertical="center" wrapText="1"/>
    </xf>
    <xf numFmtId="0" fontId="30" fillId="0" borderId="1" xfId="0" applyFont="1" applyBorder="1" applyAlignment="1">
      <alignment horizontal="center" vertical="center" wrapText="1"/>
    </xf>
    <xf numFmtId="0" fontId="3" fillId="0" borderId="42" xfId="0" applyFont="1" applyBorder="1" applyAlignment="1">
      <alignment horizontal="center" vertical="center" wrapText="1"/>
    </xf>
    <xf numFmtId="0" fontId="23" fillId="0" borderId="42" xfId="0" applyFont="1" applyBorder="1" applyAlignment="1">
      <alignment horizontal="center" vertical="center" wrapText="1"/>
    </xf>
    <xf numFmtId="0" fontId="23" fillId="0" borderId="40" xfId="0" applyFont="1" applyBorder="1" applyAlignment="1">
      <alignment horizontal="center" vertical="center" wrapText="1"/>
    </xf>
    <xf numFmtId="0" fontId="30" fillId="0" borderId="28" xfId="0" applyFont="1" applyBorder="1" applyAlignment="1">
      <alignment horizontal="center" vertical="center" wrapText="1"/>
    </xf>
    <xf numFmtId="0" fontId="0" fillId="0" borderId="28" xfId="0" applyBorder="1" applyAlignment="1">
      <alignment horizontal="center" vertical="center" wrapText="1"/>
    </xf>
    <xf numFmtId="0" fontId="2" fillId="0" borderId="25" xfId="0" applyFont="1" applyBorder="1" applyAlignment="1">
      <alignment horizontal="center" vertical="center" wrapText="1"/>
    </xf>
    <xf numFmtId="0" fontId="0" fillId="0" borderId="25" xfId="0" applyBorder="1" applyAlignment="1">
      <alignment horizontal="center" vertical="center" wrapText="1"/>
    </xf>
    <xf numFmtId="0" fontId="0" fillId="0" borderId="18" xfId="0" applyBorder="1" applyAlignment="1">
      <alignment horizontal="center" vertical="center" wrapText="1"/>
    </xf>
    <xf numFmtId="0" fontId="2" fillId="0" borderId="3" xfId="0" applyFont="1" applyBorder="1" applyAlignment="1">
      <alignment horizontal="center" vertical="center" wrapText="1"/>
    </xf>
    <xf numFmtId="0" fontId="0" fillId="0" borderId="3" xfId="0" applyBorder="1" applyAlignment="1">
      <alignment horizontal="center" vertical="center" wrapText="1"/>
    </xf>
    <xf numFmtId="0" fontId="0" fillId="0" borderId="50" xfId="0" applyBorder="1" applyAlignment="1">
      <alignment horizontal="center" vertical="center" wrapText="1"/>
    </xf>
    <xf numFmtId="0" fontId="3" fillId="0" borderId="25" xfId="0" applyFont="1" applyBorder="1" applyAlignment="1">
      <alignment horizontal="center" vertical="center" wrapText="1"/>
    </xf>
    <xf numFmtId="0" fontId="31" fillId="0" borderId="25" xfId="0" applyFont="1" applyBorder="1" applyAlignment="1">
      <alignment horizontal="center" vertical="center" wrapText="1"/>
    </xf>
    <xf numFmtId="0" fontId="31" fillId="0" borderId="18" xfId="0" applyFont="1" applyBorder="1" applyAlignment="1">
      <alignment horizontal="center" vertical="center" wrapText="1"/>
    </xf>
    <xf numFmtId="0" fontId="0" fillId="3" borderId="1" xfId="0" applyFill="1" applyBorder="1" applyAlignment="1">
      <alignment horizontal="center" vertical="center"/>
    </xf>
    <xf numFmtId="0" fontId="32" fillId="0" borderId="0" xfId="0" applyFont="1" applyAlignment="1">
      <alignment horizontal="center" vertical="center"/>
    </xf>
    <xf numFmtId="0" fontId="0" fillId="6" borderId="1" xfId="0" applyFill="1" applyBorder="1" applyAlignment="1">
      <alignment horizontal="center" vertical="center"/>
    </xf>
    <xf numFmtId="0" fontId="0" fillId="4" borderId="1" xfId="0" applyFill="1" applyBorder="1" applyAlignment="1">
      <alignment horizontal="center" vertical="center"/>
    </xf>
    <xf numFmtId="0" fontId="0" fillId="16" borderId="1" xfId="0" applyFill="1" applyBorder="1" applyAlignment="1">
      <alignment horizontal="center" vertical="center"/>
    </xf>
    <xf numFmtId="0" fontId="0" fillId="7" borderId="1" xfId="0" applyFill="1" applyBorder="1" applyAlignment="1">
      <alignment horizontal="center" vertical="center"/>
    </xf>
    <xf numFmtId="0" fontId="3" fillId="6" borderId="1" xfId="0" applyFont="1" applyFill="1" applyBorder="1" applyAlignment="1">
      <alignment horizontal="center" vertical="center"/>
    </xf>
    <xf numFmtId="0" fontId="3" fillId="3" borderId="1" xfId="0" applyFont="1" applyFill="1" applyBorder="1" applyAlignment="1">
      <alignment horizontal="center" vertical="center"/>
    </xf>
    <xf numFmtId="0" fontId="3" fillId="16" borderId="1" xfId="0" applyFont="1" applyFill="1" applyBorder="1" applyAlignment="1">
      <alignment horizontal="center" vertical="center"/>
    </xf>
    <xf numFmtId="0" fontId="3" fillId="7" borderId="1" xfId="0" applyFont="1" applyFill="1" applyBorder="1" applyAlignment="1">
      <alignment horizontal="center" vertical="center"/>
    </xf>
    <xf numFmtId="0" fontId="3" fillId="4" borderId="1" xfId="0" applyFont="1" applyFill="1" applyBorder="1" applyAlignment="1">
      <alignment horizontal="center" vertical="center"/>
    </xf>
    <xf numFmtId="0" fontId="19" fillId="0" borderId="0" xfId="0" applyFont="1" applyAlignment="1">
      <alignment vertical="center" wrapText="1"/>
    </xf>
    <xf numFmtId="0" fontId="7" fillId="2" borderId="1" xfId="0" applyFont="1" applyFill="1" applyBorder="1" applyAlignment="1">
      <alignment horizontal="center" vertical="center" wrapText="1"/>
    </xf>
    <xf numFmtId="0" fontId="3" fillId="0" borderId="0" xfId="0" applyFont="1" applyBorder="1" applyAlignment="1" applyProtection="1">
      <alignment horizontal="center" vertical="center" wrapText="1"/>
      <protection locked="0"/>
    </xf>
    <xf numFmtId="0" fontId="0" fillId="0" borderId="0" xfId="0" applyBorder="1" applyAlignment="1" applyProtection="1">
      <alignment horizontal="center" vertical="center" wrapText="1"/>
      <protection locked="0"/>
    </xf>
    <xf numFmtId="0" fontId="0" fillId="0" borderId="0" xfId="0" applyBorder="1" applyAlignment="1" applyProtection="1">
      <alignment horizontal="center" vertical="center" textRotation="90" wrapText="1"/>
      <protection locked="0"/>
    </xf>
    <xf numFmtId="0" fontId="2" fillId="0" borderId="0" xfId="0" applyFont="1" applyBorder="1" applyAlignment="1" applyProtection="1">
      <alignment horizontal="center" vertical="center" wrapText="1"/>
      <protection locked="0"/>
    </xf>
    <xf numFmtId="0" fontId="11" fillId="0" borderId="0" xfId="0" applyFont="1" applyBorder="1" applyAlignment="1" applyProtection="1">
      <alignment horizontal="center" vertical="center" textRotation="90" wrapText="1"/>
      <protection locked="0"/>
    </xf>
    <xf numFmtId="0" fontId="0" fillId="0" borderId="0" xfId="0" applyBorder="1" applyAlignment="1">
      <alignment horizontal="center" vertical="center" wrapText="1"/>
    </xf>
    <xf numFmtId="0" fontId="0" fillId="0" borderId="0" xfId="0" applyFill="1" applyBorder="1" applyAlignment="1" applyProtection="1">
      <alignment horizontal="center" vertical="center" wrapText="1"/>
      <protection locked="0"/>
    </xf>
    <xf numFmtId="0" fontId="11" fillId="0" borderId="0" xfId="0" applyFont="1" applyFill="1" applyBorder="1" applyAlignment="1">
      <alignment horizontal="center" vertical="center" textRotation="90" wrapText="1"/>
    </xf>
    <xf numFmtId="0" fontId="25" fillId="0" borderId="52" xfId="0" applyFont="1" applyFill="1" applyBorder="1" applyAlignment="1">
      <alignment horizontal="left" vertical="center" wrapText="1" readingOrder="1"/>
    </xf>
    <xf numFmtId="0" fontId="26" fillId="0" borderId="52" xfId="0" applyFont="1" applyFill="1" applyBorder="1" applyAlignment="1">
      <alignment horizontal="center" vertical="center" wrapText="1"/>
    </xf>
    <xf numFmtId="0" fontId="26" fillId="0" borderId="52" xfId="0" applyFont="1" applyFill="1" applyBorder="1" applyAlignment="1">
      <alignment horizontal="center" vertical="center" wrapText="1" readingOrder="1"/>
    </xf>
    <xf numFmtId="0" fontId="25" fillId="0" borderId="51" xfId="0" applyFont="1" applyFill="1" applyBorder="1" applyAlignment="1">
      <alignment horizontal="left" vertical="center" wrapText="1" readingOrder="1"/>
    </xf>
    <xf numFmtId="0" fontId="26" fillId="0" borderId="51" xfId="0" applyFont="1" applyFill="1" applyBorder="1" applyAlignment="1">
      <alignment horizontal="center" vertical="center" wrapText="1"/>
    </xf>
    <xf numFmtId="0" fontId="26" fillId="0" borderId="51" xfId="0" applyFont="1" applyFill="1" applyBorder="1" applyAlignment="1">
      <alignment horizontal="center" vertical="center" wrapText="1" readingOrder="1"/>
    </xf>
    <xf numFmtId="0" fontId="27" fillId="0" borderId="51" xfId="0" applyFont="1" applyFill="1" applyBorder="1" applyAlignment="1">
      <alignment horizontal="center" vertical="center" wrapText="1" readingOrder="1"/>
    </xf>
    <xf numFmtId="9" fontId="26" fillId="0" borderId="51" xfId="0" applyNumberFormat="1" applyFont="1" applyFill="1" applyBorder="1" applyAlignment="1">
      <alignment horizontal="center" vertical="center" wrapText="1" readingOrder="1"/>
    </xf>
    <xf numFmtId="0" fontId="25" fillId="0" borderId="53" xfId="0" applyFont="1" applyFill="1" applyBorder="1" applyAlignment="1">
      <alignment horizontal="left" vertical="center" wrapText="1" readingOrder="1"/>
    </xf>
    <xf numFmtId="0" fontId="26" fillId="0" borderId="53" xfId="0" applyFont="1" applyFill="1" applyBorder="1" applyAlignment="1">
      <alignment horizontal="center" vertical="center" wrapText="1"/>
    </xf>
    <xf numFmtId="0" fontId="26" fillId="0" borderId="53" xfId="0" applyFont="1" applyFill="1" applyBorder="1" applyAlignment="1">
      <alignment horizontal="center" vertical="center" wrapText="1" readingOrder="1"/>
    </xf>
    <xf numFmtId="0" fontId="3" fillId="0" borderId="0" xfId="0" applyFont="1" applyFill="1" applyAlignment="1" applyProtection="1">
      <alignment horizontal="center" vertical="center" wrapText="1"/>
      <protection locked="0"/>
    </xf>
    <xf numFmtId="9" fontId="26" fillId="0" borderId="54" xfId="0" applyNumberFormat="1" applyFont="1" applyFill="1" applyBorder="1" applyAlignment="1">
      <alignment horizontal="center" vertical="center" wrapText="1" readingOrder="1"/>
    </xf>
    <xf numFmtId="0" fontId="11" fillId="0" borderId="0" xfId="0" applyFont="1"/>
    <xf numFmtId="0" fontId="33" fillId="0" borderId="0" xfId="0" applyFont="1" applyAlignment="1">
      <alignment wrapText="1"/>
    </xf>
    <xf numFmtId="0" fontId="33" fillId="0" borderId="0" xfId="0" applyFont="1" applyAlignment="1">
      <alignment horizontal="center" vertical="center" textRotation="90" wrapText="1"/>
    </xf>
    <xf numFmtId="0" fontId="4" fillId="0" borderId="0" xfId="0" applyFont="1" applyBorder="1" applyAlignment="1">
      <alignment horizontal="center" vertical="center" wrapText="1"/>
    </xf>
    <xf numFmtId="0" fontId="2" fillId="0" borderId="55" xfId="0" applyFont="1" applyBorder="1" applyAlignment="1">
      <alignment horizontal="center" vertical="center" wrapText="1"/>
    </xf>
    <xf numFmtId="0" fontId="2" fillId="0" borderId="27" xfId="0" applyFont="1" applyBorder="1" applyAlignment="1">
      <alignment horizontal="center" vertical="center" wrapText="1"/>
    </xf>
    <xf numFmtId="9" fontId="2" fillId="3" borderId="27" xfId="1" applyFont="1" applyFill="1" applyBorder="1" applyAlignment="1">
      <alignment horizontal="center" vertical="center" wrapText="1"/>
    </xf>
    <xf numFmtId="0" fontId="2" fillId="0" borderId="27" xfId="0" applyFont="1" applyFill="1" applyBorder="1" applyAlignment="1">
      <alignment horizontal="center" vertical="center" wrapText="1"/>
    </xf>
    <xf numFmtId="9" fontId="0" fillId="0" borderId="21" xfId="0" applyNumberFormat="1" applyBorder="1" applyAlignment="1">
      <alignment horizontal="center" vertical="center" wrapText="1"/>
    </xf>
    <xf numFmtId="0" fontId="2" fillId="0" borderId="0" xfId="0" applyFont="1" applyAlignment="1">
      <alignment horizontal="center" vertical="center" wrapText="1"/>
    </xf>
    <xf numFmtId="0" fontId="35" fillId="0" borderId="0" xfId="0" applyFont="1" applyAlignment="1">
      <alignment horizontal="center" vertical="center" wrapText="1"/>
    </xf>
    <xf numFmtId="0" fontId="35" fillId="0" borderId="0" xfId="0" applyFont="1" applyAlignment="1">
      <alignment vertical="center" wrapText="1"/>
    </xf>
    <xf numFmtId="0" fontId="37" fillId="0" borderId="0" xfId="0" applyFont="1" applyAlignment="1">
      <alignment horizontal="center" vertical="center" wrapText="1"/>
    </xf>
    <xf numFmtId="0" fontId="30" fillId="0" borderId="0" xfId="0" applyFont="1" applyAlignment="1">
      <alignment horizontal="center" vertical="center" wrapText="1"/>
    </xf>
    <xf numFmtId="0" fontId="30" fillId="0" borderId="0" xfId="0" applyFont="1" applyAlignment="1">
      <alignment vertical="center" wrapText="1"/>
    </xf>
    <xf numFmtId="0" fontId="35" fillId="0" borderId="1" xfId="0" applyFont="1" applyBorder="1" applyAlignment="1">
      <alignment horizontal="center" vertical="center" wrapText="1"/>
    </xf>
    <xf numFmtId="0" fontId="13" fillId="2" borderId="1" xfId="0" applyFont="1" applyFill="1" applyBorder="1" applyAlignment="1">
      <alignment horizontal="center" vertical="center" textRotation="90" wrapText="1"/>
    </xf>
    <xf numFmtId="0" fontId="41" fillId="18" borderId="1" xfId="0" applyFont="1" applyFill="1" applyBorder="1" applyAlignment="1">
      <alignment horizontal="center" vertical="center" wrapText="1"/>
    </xf>
    <xf numFmtId="0" fontId="42" fillId="17" borderId="1" xfId="0" applyFont="1" applyFill="1" applyBorder="1" applyAlignment="1">
      <alignment horizontal="center" vertical="center" wrapText="1"/>
    </xf>
    <xf numFmtId="0" fontId="42" fillId="18" borderId="1" xfId="0" applyFont="1" applyFill="1" applyBorder="1" applyAlignment="1">
      <alignment horizontal="center" vertical="center" wrapText="1"/>
    </xf>
    <xf numFmtId="0" fontId="42" fillId="4" borderId="35" xfId="0" applyFont="1" applyFill="1" applyBorder="1" applyAlignment="1">
      <alignment horizontal="center" vertical="center" wrapText="1"/>
    </xf>
    <xf numFmtId="0" fontId="43" fillId="17" borderId="1" xfId="0" applyFont="1" applyFill="1" applyBorder="1" applyAlignment="1">
      <alignment horizontal="center" vertical="center" wrapText="1"/>
    </xf>
    <xf numFmtId="0" fontId="43" fillId="17" borderId="59" xfId="0" applyFont="1" applyFill="1" applyBorder="1" applyAlignment="1">
      <alignment horizontal="center" vertical="center" wrapText="1"/>
    </xf>
    <xf numFmtId="0" fontId="43" fillId="17" borderId="35" xfId="0" applyFont="1" applyFill="1" applyBorder="1" applyAlignment="1">
      <alignment horizontal="center" vertical="center" wrapText="1"/>
    </xf>
    <xf numFmtId="0" fontId="44" fillId="4" borderId="35" xfId="0" applyFont="1" applyFill="1" applyBorder="1" applyAlignment="1">
      <alignment horizontal="center" vertical="center" wrapText="1"/>
    </xf>
    <xf numFmtId="0" fontId="45" fillId="3" borderId="1" xfId="0" applyFont="1" applyFill="1" applyBorder="1" applyAlignment="1">
      <alignment horizontal="center" vertical="center" wrapText="1"/>
    </xf>
    <xf numFmtId="0" fontId="44" fillId="4" borderId="1" xfId="0" applyFont="1" applyFill="1" applyBorder="1" applyAlignment="1">
      <alignment horizontal="center" vertical="center" wrapText="1"/>
    </xf>
    <xf numFmtId="0" fontId="45" fillId="3" borderId="59" xfId="0" applyFont="1" applyFill="1" applyBorder="1" applyAlignment="1">
      <alignment horizontal="center" vertical="center" wrapText="1"/>
    </xf>
    <xf numFmtId="0" fontId="44" fillId="4" borderId="59" xfId="0" applyFont="1" applyFill="1" applyBorder="1" applyAlignment="1">
      <alignment horizontal="center" vertical="center" wrapText="1"/>
    </xf>
    <xf numFmtId="0" fontId="44" fillId="4" borderId="58" xfId="0" applyFont="1" applyFill="1" applyBorder="1" applyAlignment="1">
      <alignment horizontal="center" vertical="center" wrapText="1"/>
    </xf>
    <xf numFmtId="0" fontId="2" fillId="0" borderId="1" xfId="0" applyFont="1" applyBorder="1" applyAlignment="1">
      <alignment horizontal="center" vertical="center" wrapText="1"/>
    </xf>
    <xf numFmtId="0" fontId="46" fillId="3" borderId="35" xfId="0" applyFont="1" applyFill="1" applyBorder="1" applyAlignment="1">
      <alignment horizontal="center" vertical="center" wrapText="1"/>
    </xf>
    <xf numFmtId="0" fontId="47" fillId="3" borderId="35"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15" borderId="1" xfId="0" applyFont="1" applyFill="1" applyBorder="1" applyAlignment="1">
      <alignment horizontal="center" vertical="center" wrapText="1"/>
    </xf>
    <xf numFmtId="0" fontId="13" fillId="15" borderId="1" xfId="0" applyFont="1" applyFill="1" applyBorder="1" applyAlignment="1">
      <alignment horizontal="center" vertical="center" textRotation="90" wrapText="1"/>
    </xf>
    <xf numFmtId="0" fontId="2" fillId="15" borderId="1" xfId="0" applyFont="1" applyFill="1" applyBorder="1" applyAlignment="1">
      <alignment horizontal="center" vertical="center" textRotation="90" wrapText="1"/>
    </xf>
    <xf numFmtId="0" fontId="0" fillId="0" borderId="1" xfId="0" applyFill="1" applyBorder="1" applyAlignment="1">
      <alignment horizontal="center" vertical="center"/>
    </xf>
    <xf numFmtId="0" fontId="0" fillId="0" borderId="28" xfId="0" applyFill="1" applyBorder="1" applyAlignment="1">
      <alignment horizontal="center" vertical="center"/>
    </xf>
    <xf numFmtId="0" fontId="0" fillId="0" borderId="25" xfId="0" applyFill="1" applyBorder="1" applyAlignment="1">
      <alignment horizontal="center" vertical="center"/>
    </xf>
    <xf numFmtId="0" fontId="0" fillId="0" borderId="18" xfId="0" applyFill="1" applyBorder="1" applyAlignment="1">
      <alignment horizontal="center" vertical="center"/>
    </xf>
    <xf numFmtId="0" fontId="12" fillId="21" borderId="0" xfId="0" applyFont="1" applyFill="1" applyBorder="1" applyAlignment="1">
      <alignment horizontal="center" vertical="center"/>
    </xf>
    <xf numFmtId="0" fontId="2" fillId="21" borderId="0" xfId="0" applyFont="1" applyFill="1" applyBorder="1" applyAlignment="1">
      <alignment horizontal="center" vertical="center"/>
    </xf>
    <xf numFmtId="0" fontId="12" fillId="15" borderId="0" xfId="0" applyFont="1" applyFill="1" applyBorder="1" applyAlignment="1">
      <alignment horizontal="center" vertical="center"/>
    </xf>
    <xf numFmtId="0" fontId="2" fillId="15" borderId="0" xfId="0" applyFont="1" applyFill="1" applyBorder="1" applyAlignment="1">
      <alignment horizontal="center" vertical="center"/>
    </xf>
    <xf numFmtId="0" fontId="12" fillId="15" borderId="23" xfId="0" applyFont="1" applyFill="1" applyBorder="1" applyAlignment="1">
      <alignment horizontal="center" vertical="center"/>
    </xf>
    <xf numFmtId="0" fontId="2" fillId="15" borderId="23" xfId="0" applyFont="1" applyFill="1" applyBorder="1" applyAlignment="1">
      <alignment horizontal="center" vertical="center"/>
    </xf>
    <xf numFmtId="0" fontId="12" fillId="21" borderId="13" xfId="0" applyFont="1" applyFill="1" applyBorder="1" applyAlignment="1">
      <alignment horizontal="center" vertical="center"/>
    </xf>
    <xf numFmtId="0" fontId="2" fillId="21" borderId="13" xfId="0" applyFont="1" applyFill="1" applyBorder="1" applyAlignment="1">
      <alignment horizontal="center" vertical="center"/>
    </xf>
    <xf numFmtId="0" fontId="2" fillId="0" borderId="0" xfId="0" applyFont="1" applyFill="1" applyBorder="1" applyAlignment="1">
      <alignment horizontal="center" vertical="center" wrapText="1"/>
    </xf>
    <xf numFmtId="0" fontId="0" fillId="0" borderId="0" xfId="0" applyFill="1" applyBorder="1" applyAlignment="1">
      <alignment vertical="center"/>
    </xf>
    <xf numFmtId="0" fontId="12" fillId="0" borderId="42" xfId="0" applyFont="1" applyFill="1" applyBorder="1" applyAlignment="1">
      <alignment vertical="center"/>
    </xf>
    <xf numFmtId="0" fontId="0" fillId="0" borderId="40" xfId="0" applyFill="1" applyBorder="1" applyAlignment="1">
      <alignment vertical="center" wrapText="1"/>
    </xf>
    <xf numFmtId="0" fontId="12" fillId="0" borderId="1" xfId="0" applyFont="1" applyFill="1" applyBorder="1" applyAlignment="1">
      <alignment vertical="center"/>
    </xf>
    <xf numFmtId="0" fontId="0" fillId="0" borderId="28" xfId="0" applyFill="1" applyBorder="1" applyAlignment="1">
      <alignment vertical="center" wrapText="1"/>
    </xf>
    <xf numFmtId="0" fontId="12" fillId="0" borderId="25" xfId="0" applyFont="1" applyFill="1" applyBorder="1" applyAlignment="1">
      <alignment vertical="center"/>
    </xf>
    <xf numFmtId="0" fontId="0" fillId="0" borderId="18" xfId="0" applyFill="1" applyBorder="1" applyAlignment="1">
      <alignment vertical="center" wrapText="1"/>
    </xf>
    <xf numFmtId="0" fontId="2" fillId="0" borderId="63" xfId="0" applyFont="1" applyFill="1" applyBorder="1" applyAlignment="1">
      <alignment horizontal="center" vertical="center"/>
    </xf>
    <xf numFmtId="0" fontId="2" fillId="20" borderId="66" xfId="0" applyFont="1" applyFill="1" applyBorder="1" applyAlignment="1">
      <alignment horizontal="center" vertical="center"/>
    </xf>
    <xf numFmtId="0" fontId="2" fillId="0" borderId="66" xfId="0" applyFont="1" applyFill="1" applyBorder="1" applyAlignment="1">
      <alignment horizontal="center" vertical="center"/>
    </xf>
    <xf numFmtId="0" fontId="2" fillId="0" borderId="68" xfId="0" applyFont="1" applyFill="1" applyBorder="1" applyAlignment="1">
      <alignment horizontal="center" vertical="center"/>
    </xf>
    <xf numFmtId="0" fontId="3" fillId="0" borderId="64" xfId="0" applyFont="1" applyFill="1" applyBorder="1" applyAlignment="1">
      <alignment vertical="center"/>
    </xf>
    <xf numFmtId="0" fontId="11" fillId="0" borderId="65" xfId="0" applyFont="1" applyFill="1" applyBorder="1" applyAlignment="1">
      <alignment vertical="center"/>
    </xf>
    <xf numFmtId="0" fontId="3" fillId="20" borderId="0" xfId="0" applyFont="1" applyFill="1" applyBorder="1" applyAlignment="1">
      <alignment vertical="center"/>
    </xf>
    <xf numFmtId="0" fontId="11" fillId="20" borderId="67" xfId="0" applyFont="1" applyFill="1" applyBorder="1" applyAlignment="1">
      <alignment vertical="center"/>
    </xf>
    <xf numFmtId="0" fontId="3" fillId="0" borderId="0" xfId="0" applyFont="1" applyFill="1" applyBorder="1" applyAlignment="1">
      <alignment vertical="center"/>
    </xf>
    <xf numFmtId="0" fontId="11" fillId="0" borderId="67" xfId="0" applyFont="1" applyFill="1" applyBorder="1" applyAlignment="1">
      <alignment vertical="center"/>
    </xf>
    <xf numFmtId="0" fontId="3" fillId="0" borderId="69" xfId="0" applyFont="1" applyFill="1" applyBorder="1" applyAlignment="1">
      <alignment vertical="center"/>
    </xf>
    <xf numFmtId="0" fontId="11" fillId="0" borderId="70" xfId="0" applyFont="1" applyFill="1" applyBorder="1" applyAlignment="1">
      <alignment vertical="center"/>
    </xf>
    <xf numFmtId="0" fontId="50" fillId="0" borderId="1" xfId="0" applyFont="1" applyBorder="1" applyAlignment="1" applyProtection="1">
      <alignment horizontal="center" vertical="center" textRotation="90" wrapText="1"/>
      <protection locked="0"/>
    </xf>
    <xf numFmtId="0" fontId="20" fillId="0" borderId="1" xfId="0" applyFont="1" applyBorder="1" applyAlignment="1" applyProtection="1">
      <alignment horizontal="center" vertical="center" textRotation="90" wrapText="1"/>
      <protection locked="0"/>
    </xf>
    <xf numFmtId="0" fontId="50" fillId="19" borderId="1" xfId="0" applyFont="1" applyFill="1" applyBorder="1" applyAlignment="1" applyProtection="1">
      <alignment horizontal="center" vertical="center" textRotation="90" wrapText="1"/>
      <protection locked="0"/>
    </xf>
    <xf numFmtId="0" fontId="6" fillId="0" borderId="0" xfId="0" applyFont="1" applyAlignment="1">
      <alignment wrapText="1"/>
    </xf>
    <xf numFmtId="0" fontId="6" fillId="0" borderId="56" xfId="0" applyFont="1" applyBorder="1" applyAlignment="1">
      <alignment wrapText="1"/>
    </xf>
    <xf numFmtId="0" fontId="51" fillId="0" borderId="0" xfId="0" applyFont="1" applyAlignment="1">
      <alignment horizontal="left"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textRotation="90" wrapText="1"/>
    </xf>
    <xf numFmtId="0" fontId="15" fillId="0" borderId="0" xfId="0" applyFont="1" applyAlignment="1">
      <alignment vertical="center"/>
    </xf>
    <xf numFmtId="0" fontId="11" fillId="19" borderId="1" xfId="0" applyFont="1" applyFill="1" applyBorder="1" applyAlignment="1" applyProtection="1">
      <alignment horizontal="center" vertical="center" textRotation="90" wrapText="1"/>
      <protection locked="0"/>
    </xf>
    <xf numFmtId="0" fontId="0" fillId="24" borderId="1" xfId="0" applyFill="1" applyBorder="1" applyAlignment="1">
      <alignment vertical="center" wrapText="1"/>
    </xf>
    <xf numFmtId="0" fontId="11"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vertical="top" wrapText="1"/>
    </xf>
    <xf numFmtId="0" fontId="52" fillId="0" borderId="0" xfId="0" applyFont="1" applyAlignment="1">
      <alignment vertical="center" wrapText="1"/>
    </xf>
    <xf numFmtId="43" fontId="11" fillId="0" borderId="0" xfId="3" applyFont="1" applyAlignment="1">
      <alignment vertical="top"/>
    </xf>
    <xf numFmtId="43" fontId="11" fillId="0" borderId="0" xfId="3" applyFont="1" applyAlignment="1">
      <alignment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textRotation="90" wrapText="1"/>
    </xf>
    <xf numFmtId="0" fontId="0" fillId="0" borderId="1" xfId="0" applyBorder="1" applyAlignment="1" applyProtection="1">
      <alignment horizontal="center" vertical="center" wrapText="1"/>
      <protection locked="0"/>
    </xf>
    <xf numFmtId="0" fontId="3" fillId="0" borderId="0" xfId="0" applyFont="1" applyBorder="1" applyAlignment="1">
      <alignment vertical="center" wrapText="1"/>
    </xf>
    <xf numFmtId="0" fontId="4" fillId="0" borderId="0" xfId="0" applyFont="1" applyBorder="1" applyAlignment="1" applyProtection="1">
      <alignment vertical="center" wrapText="1"/>
      <protection locked="0"/>
    </xf>
    <xf numFmtId="0" fontId="4" fillId="0" borderId="0" xfId="0" applyFont="1" applyBorder="1" applyAlignment="1" applyProtection="1">
      <alignment horizontal="center" vertical="center" wrapText="1"/>
      <protection locked="0"/>
    </xf>
    <xf numFmtId="0" fontId="0" fillId="0" borderId="0" xfId="0" applyBorder="1" applyAlignment="1" applyProtection="1">
      <alignment vertical="center" wrapText="1"/>
      <protection locked="0"/>
    </xf>
    <xf numFmtId="0" fontId="54" fillId="0" borderId="1" xfId="0" applyFont="1" applyBorder="1" applyAlignment="1"/>
    <xf numFmtId="0" fontId="55" fillId="0" borderId="0" xfId="0" applyFont="1" applyAlignment="1">
      <alignment horizontal="center" wrapText="1"/>
    </xf>
    <xf numFmtId="0" fontId="55" fillId="0" borderId="0" xfId="0" applyFont="1" applyAlignment="1">
      <alignment horizontal="center" textRotation="90" wrapText="1"/>
    </xf>
    <xf numFmtId="0" fontId="56" fillId="0" borderId="33" xfId="0" applyFont="1" applyBorder="1" applyAlignment="1" applyProtection="1">
      <alignment horizontal="center" vertical="center" wrapText="1"/>
      <protection locked="0"/>
    </xf>
    <xf numFmtId="0" fontId="56" fillId="0" borderId="71" xfId="0" applyFont="1" applyBorder="1" applyAlignment="1" applyProtection="1">
      <alignment horizontal="center" vertical="center" wrapText="1"/>
      <protection locked="0"/>
    </xf>
    <xf numFmtId="0" fontId="56" fillId="0" borderId="34" xfId="0" applyFont="1" applyBorder="1" applyAlignment="1" applyProtection="1">
      <alignment horizontal="center" vertical="center" wrapText="1"/>
      <protection locked="0"/>
    </xf>
    <xf numFmtId="0" fontId="57" fillId="0" borderId="0" xfId="0" applyFont="1" applyAlignment="1">
      <alignment horizontal="center" vertical="center" wrapText="1"/>
    </xf>
    <xf numFmtId="0" fontId="57" fillId="3" borderId="33" xfId="0" applyFont="1" applyFill="1" applyBorder="1" applyAlignment="1" applyProtection="1">
      <alignment horizontal="center" vertical="center" wrapText="1"/>
      <protection locked="0"/>
    </xf>
    <xf numFmtId="0" fontId="11" fillId="0" borderId="1" xfId="0" applyFont="1" applyBorder="1" applyAlignment="1" applyProtection="1">
      <alignment horizontal="center" vertical="center" wrapText="1"/>
      <protection locked="0"/>
    </xf>
    <xf numFmtId="0" fontId="11" fillId="0" borderId="1" xfId="0" applyFont="1" applyFill="1" applyBorder="1" applyAlignment="1" applyProtection="1">
      <alignment horizontal="center" vertical="center" wrapText="1"/>
      <protection locked="0"/>
    </xf>
    <xf numFmtId="0" fontId="11" fillId="25" borderId="1" xfId="0" applyFont="1" applyFill="1" applyBorder="1" applyAlignment="1" applyProtection="1">
      <alignment horizontal="center" vertical="center" wrapText="1"/>
      <protection locked="0"/>
    </xf>
    <xf numFmtId="0" fontId="0" fillId="25" borderId="1" xfId="0" applyFill="1" applyBorder="1" applyAlignment="1" applyProtection="1">
      <alignment horizontal="center" vertical="center" textRotation="90" wrapText="1"/>
      <protection locked="0"/>
    </xf>
    <xf numFmtId="0" fontId="3" fillId="0" borderId="1" xfId="0" applyFont="1" applyBorder="1" applyAlignment="1" applyProtection="1">
      <alignment horizontal="center" vertical="center" wrapText="1"/>
      <protection locked="0"/>
    </xf>
    <xf numFmtId="0" fontId="59" fillId="0" borderId="1" xfId="0" applyFont="1" applyBorder="1" applyAlignment="1" applyProtection="1">
      <alignment horizontal="center" vertical="center" textRotation="90" wrapText="1"/>
      <protection locked="0"/>
    </xf>
    <xf numFmtId="9" fontId="11" fillId="0" borderId="1" xfId="1" applyFont="1" applyBorder="1" applyAlignment="1" applyProtection="1">
      <alignment horizontal="center" vertical="center" wrapText="1"/>
      <protection locked="0"/>
    </xf>
    <xf numFmtId="0" fontId="11" fillId="0" borderId="1" xfId="0" applyFont="1" applyFill="1" applyBorder="1" applyAlignment="1" applyProtection="1">
      <alignment vertical="center" wrapText="1"/>
      <protection locked="0"/>
    </xf>
    <xf numFmtId="0" fontId="58" fillId="0" borderId="1" xfId="0" applyFont="1" applyBorder="1" applyAlignment="1" applyProtection="1">
      <alignment horizontal="justify" vertical="center" wrapText="1"/>
    </xf>
    <xf numFmtId="0" fontId="11" fillId="0" borderId="1" xfId="0" applyFont="1" applyBorder="1" applyAlignment="1">
      <alignment wrapText="1"/>
    </xf>
    <xf numFmtId="0" fontId="58" fillId="0" borderId="1" xfId="4" applyFont="1" applyFill="1" applyBorder="1" applyAlignment="1" applyProtection="1">
      <alignment vertical="center" wrapText="1"/>
    </xf>
    <xf numFmtId="0" fontId="58" fillId="0" borderId="1" xfId="0" applyFont="1" applyBorder="1" applyAlignment="1" applyProtection="1">
      <alignment horizontal="left" vertical="center" wrapText="1"/>
    </xf>
    <xf numFmtId="0" fontId="0" fillId="25" borderId="1" xfId="0" applyFill="1" applyBorder="1" applyAlignment="1" applyProtection="1">
      <alignment horizontal="center" vertical="center" wrapText="1"/>
      <protection locked="0"/>
    </xf>
    <xf numFmtId="0" fontId="58" fillId="0" borderId="0" xfId="0" applyFont="1" applyAlignment="1">
      <alignment wrapText="1"/>
    </xf>
    <xf numFmtId="0" fontId="58" fillId="0" borderId="1" xfId="0" applyFont="1" applyBorder="1" applyAlignment="1">
      <alignment horizontal="left" vertical="center" wrapText="1"/>
    </xf>
    <xf numFmtId="0" fontId="58" fillId="0" borderId="1" xfId="0" applyFont="1" applyBorder="1" applyAlignment="1">
      <alignment horizontal="left" vertical="center" textRotation="90" wrapText="1"/>
    </xf>
    <xf numFmtId="0" fontId="58" fillId="0" borderId="0" xfId="0" applyFont="1" applyAlignment="1">
      <alignment horizontal="left" vertical="center" wrapText="1"/>
    </xf>
    <xf numFmtId="0" fontId="60" fillId="0" borderId="1" xfId="0" applyFont="1" applyBorder="1" applyAlignment="1">
      <alignment horizontal="center" vertical="center" textRotation="90" wrapText="1"/>
    </xf>
    <xf numFmtId="0" fontId="58" fillId="0" borderId="1" xfId="0" applyFont="1" applyBorder="1" applyAlignment="1">
      <alignment vertical="center" wrapText="1"/>
    </xf>
    <xf numFmtId="0" fontId="60" fillId="0" borderId="1" xfId="0" applyFont="1" applyBorder="1" applyAlignment="1">
      <alignment vertical="center" wrapText="1"/>
    </xf>
    <xf numFmtId="0" fontId="7"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textRotation="90" wrapText="1"/>
    </xf>
    <xf numFmtId="0" fontId="56" fillId="0" borderId="71" xfId="0" applyFont="1" applyBorder="1" applyAlignment="1" applyProtection="1">
      <alignment horizontal="center" vertical="center" wrapText="1"/>
      <protection locked="0"/>
    </xf>
    <xf numFmtId="0" fontId="56" fillId="0" borderId="34" xfId="0" applyFont="1" applyBorder="1" applyAlignment="1" applyProtection="1">
      <alignment horizontal="center" vertical="center" wrapText="1"/>
      <protection locked="0"/>
    </xf>
    <xf numFmtId="0" fontId="11" fillId="0" borderId="0" xfId="0" applyFont="1" applyBorder="1" applyAlignment="1" applyProtection="1">
      <alignment horizontal="center" vertical="center" wrapText="1"/>
      <protection locked="0"/>
    </xf>
    <xf numFmtId="0" fontId="50" fillId="0" borderId="0" xfId="0" applyFont="1" applyBorder="1" applyAlignment="1" applyProtection="1">
      <alignment horizontal="center" vertical="center" textRotation="90" wrapText="1"/>
      <protection locked="0"/>
    </xf>
    <xf numFmtId="0" fontId="0" fillId="25" borderId="0" xfId="0" applyFill="1" applyBorder="1" applyAlignment="1" applyProtection="1">
      <alignment horizontal="center" vertical="center" wrapText="1"/>
      <protection locked="0"/>
    </xf>
    <xf numFmtId="0" fontId="30" fillId="0" borderId="0" xfId="0" applyFont="1" applyAlignment="1">
      <alignment vertical="center"/>
    </xf>
    <xf numFmtId="0" fontId="51" fillId="0" borderId="57" xfId="0" applyFont="1" applyBorder="1" applyAlignment="1">
      <alignment vertical="center"/>
    </xf>
    <xf numFmtId="0" fontId="13" fillId="0" borderId="0" xfId="0" applyFont="1" applyAlignment="1">
      <alignment vertical="center"/>
    </xf>
    <xf numFmtId="0" fontId="35" fillId="0" borderId="56" xfId="0" applyFont="1" applyBorder="1" applyAlignment="1">
      <alignment horizontal="center" vertical="center"/>
    </xf>
    <xf numFmtId="0" fontId="30" fillId="0" borderId="0" xfId="0" applyFont="1" applyBorder="1" applyAlignment="1">
      <alignment horizontal="center" vertical="center"/>
    </xf>
    <xf numFmtId="0" fontId="0" fillId="0" borderId="56" xfId="0" applyBorder="1" applyAlignment="1">
      <alignment vertical="center"/>
    </xf>
    <xf numFmtId="0" fontId="6" fillId="0" borderId="56" xfId="0" applyFont="1" applyBorder="1" applyAlignment="1">
      <alignment textRotation="90" wrapText="1"/>
    </xf>
    <xf numFmtId="0" fontId="51" fillId="0" borderId="0" xfId="0" applyFont="1" applyBorder="1" applyAlignment="1">
      <alignment vertical="center"/>
    </xf>
    <xf numFmtId="0" fontId="15" fillId="0" borderId="0" xfId="0" applyFont="1" applyBorder="1" applyAlignment="1">
      <alignment vertical="center"/>
    </xf>
    <xf numFmtId="0" fontId="15" fillId="0" borderId="0" xfId="0" applyFont="1" applyBorder="1" applyAlignment="1">
      <alignment vertical="center" wrapText="1"/>
    </xf>
    <xf numFmtId="0" fontId="51" fillId="25" borderId="57" xfId="0" applyFont="1" applyFill="1" applyBorder="1" applyAlignment="1">
      <alignment vertical="center"/>
    </xf>
    <xf numFmtId="0" fontId="2" fillId="2" borderId="2" xfId="0" applyFont="1" applyFill="1" applyBorder="1" applyAlignment="1">
      <alignment horizontal="center" vertical="center" textRotation="90" wrapText="1"/>
    </xf>
    <xf numFmtId="0" fontId="2" fillId="2" borderId="2" xfId="0" applyFont="1" applyFill="1" applyBorder="1" applyAlignment="1">
      <alignment horizontal="center" vertical="center" wrapText="1"/>
    </xf>
    <xf numFmtId="0" fontId="2" fillId="15" borderId="2" xfId="0" applyFont="1" applyFill="1" applyBorder="1" applyAlignment="1">
      <alignment horizontal="center" vertical="center" textRotation="90" wrapText="1"/>
    </xf>
    <xf numFmtId="0" fontId="35" fillId="0" borderId="56" xfId="0" applyFont="1" applyBorder="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textRotation="90" wrapText="1"/>
    </xf>
    <xf numFmtId="0" fontId="2" fillId="15" borderId="2" xfId="0" applyFont="1" applyFill="1" applyBorder="1" applyAlignment="1">
      <alignment horizontal="center" vertical="center" wrapText="1"/>
    </xf>
    <xf numFmtId="0" fontId="13" fillId="15" borderId="2" xfId="0" applyFont="1" applyFill="1" applyBorder="1" applyAlignment="1">
      <alignment horizontal="center" vertical="center" textRotation="90" wrapText="1"/>
    </xf>
    <xf numFmtId="0" fontId="7" fillId="2" borderId="2" xfId="0" applyFont="1" applyFill="1" applyBorder="1" applyAlignment="1">
      <alignment horizontal="center" vertical="center" wrapText="1"/>
    </xf>
    <xf numFmtId="0" fontId="11" fillId="0" borderId="46" xfId="0" applyFont="1" applyBorder="1" applyAlignment="1" applyProtection="1">
      <alignment horizontal="center" vertical="center" wrapText="1"/>
      <protection locked="0"/>
    </xf>
    <xf numFmtId="0" fontId="11" fillId="0" borderId="42" xfId="0" applyFont="1" applyBorder="1" applyAlignment="1" applyProtection="1">
      <alignment horizontal="center" vertical="center" wrapText="1"/>
      <protection locked="0"/>
    </xf>
    <xf numFmtId="0" fontId="0" fillId="0" borderId="42" xfId="0" applyBorder="1" applyAlignment="1" applyProtection="1">
      <alignment horizontal="center" vertical="center" textRotation="90" wrapText="1"/>
      <protection locked="0"/>
    </xf>
    <xf numFmtId="0" fontId="0" fillId="0" borderId="42" xfId="0" applyBorder="1" applyAlignment="1" applyProtection="1">
      <alignment horizontal="center" vertical="center" wrapText="1"/>
      <protection locked="0"/>
    </xf>
    <xf numFmtId="0" fontId="11" fillId="0" borderId="42" xfId="0" applyFont="1" applyBorder="1" applyAlignment="1">
      <alignment horizontal="center" vertical="center" textRotation="90" wrapText="1"/>
    </xf>
    <xf numFmtId="0" fontId="11" fillId="0" borderId="42" xfId="0" applyFont="1" applyBorder="1" applyAlignment="1" applyProtection="1">
      <alignment horizontal="center" vertical="center" textRotation="90" wrapText="1"/>
      <protection locked="0"/>
    </xf>
    <xf numFmtId="9" fontId="0" fillId="0" borderId="42" xfId="1" applyFont="1" applyBorder="1" applyAlignment="1" applyProtection="1">
      <alignment horizontal="center" vertical="center" wrapText="1"/>
      <protection locked="0"/>
    </xf>
    <xf numFmtId="0" fontId="0" fillId="0" borderId="48" xfId="0" applyBorder="1" applyAlignment="1" applyProtection="1">
      <alignment horizontal="center" vertical="center" wrapText="1"/>
      <protection locked="0"/>
    </xf>
    <xf numFmtId="0" fontId="0" fillId="0" borderId="25" xfId="0" applyBorder="1" applyAlignment="1" applyProtection="1">
      <alignment horizontal="center" vertical="center" wrapText="1"/>
      <protection locked="0"/>
    </xf>
    <xf numFmtId="0" fontId="11" fillId="0" borderId="25" xfId="0" applyFont="1" applyBorder="1" applyAlignment="1" applyProtection="1">
      <alignment horizontal="center" vertical="center" wrapText="1"/>
      <protection locked="0"/>
    </xf>
    <xf numFmtId="0" fontId="11" fillId="0" borderId="25" xfId="0" applyFont="1" applyBorder="1" applyAlignment="1">
      <alignment horizontal="center" vertical="center" textRotation="90" wrapText="1"/>
    </xf>
    <xf numFmtId="0" fontId="11" fillId="19" borderId="25" xfId="0" applyFont="1" applyFill="1" applyBorder="1" applyAlignment="1" applyProtection="1">
      <alignment horizontal="center" vertical="center" textRotation="90" wrapText="1"/>
      <protection locked="0"/>
    </xf>
    <xf numFmtId="0" fontId="11" fillId="0" borderId="25" xfId="0" applyFont="1" applyBorder="1" applyAlignment="1" applyProtection="1">
      <alignment horizontal="center" vertical="center" textRotation="90" wrapText="1"/>
      <protection locked="0"/>
    </xf>
    <xf numFmtId="0" fontId="0" fillId="0" borderId="25" xfId="0" applyBorder="1" applyAlignment="1" applyProtection="1">
      <alignment horizontal="center" vertical="center" textRotation="90" wrapText="1"/>
      <protection locked="0"/>
    </xf>
    <xf numFmtId="9" fontId="0" fillId="0" borderId="25" xfId="1" applyFont="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11" fillId="0" borderId="0" xfId="0" applyFont="1" applyAlignment="1" applyProtection="1">
      <alignment horizontal="center" vertical="center" wrapText="1"/>
      <protection locked="0"/>
    </xf>
    <xf numFmtId="0" fontId="0" fillId="0" borderId="0" xfId="0" applyAlignment="1" applyProtection="1">
      <alignment horizontal="center" vertical="center" textRotation="90" wrapText="1"/>
      <protection locked="0"/>
    </xf>
    <xf numFmtId="0" fontId="11" fillId="0" borderId="0" xfId="0" applyFont="1" applyAlignment="1">
      <alignment horizontal="center" vertical="center" textRotation="90" wrapText="1"/>
    </xf>
    <xf numFmtId="0" fontId="2" fillId="0" borderId="0" xfId="0" applyFont="1" applyAlignment="1" applyProtection="1">
      <alignment horizontal="center" vertical="center" wrapText="1"/>
      <protection locked="0"/>
    </xf>
    <xf numFmtId="0" fontId="11" fillId="0" borderId="0" xfId="0" applyFont="1" applyAlignment="1" applyProtection="1">
      <alignment horizontal="center" vertical="center" textRotation="90" wrapText="1"/>
      <protection locked="0"/>
    </xf>
    <xf numFmtId="0" fontId="11" fillId="19" borderId="0" xfId="0" applyFont="1" applyFill="1" applyAlignment="1" applyProtection="1">
      <alignment horizontal="center" vertical="center" textRotation="90" wrapText="1"/>
      <protection locked="0"/>
    </xf>
    <xf numFmtId="9" fontId="0" fillId="0" borderId="0" xfId="1" applyFont="1" applyAlignment="1" applyProtection="1">
      <alignment horizontal="center" vertical="center" wrapText="1"/>
      <protection locked="0"/>
    </xf>
    <xf numFmtId="0" fontId="15" fillId="0" borderId="0" xfId="0" applyFont="1" applyAlignment="1">
      <alignment vertical="center" wrapText="1"/>
    </xf>
    <xf numFmtId="0" fontId="14" fillId="0" borderId="0" xfId="0" applyFont="1" applyAlignment="1">
      <alignment horizontal="right" vertical="center" wrapText="1"/>
    </xf>
    <xf numFmtId="0" fontId="14" fillId="0" borderId="0" xfId="0" applyFont="1" applyAlignment="1">
      <alignment horizontal="center" wrapText="1"/>
    </xf>
    <xf numFmtId="0" fontId="30" fillId="0" borderId="0" xfId="0" applyFont="1" applyAlignment="1">
      <alignment horizontal="center" vertical="center"/>
    </xf>
    <xf numFmtId="0" fontId="51" fillId="0" borderId="0" xfId="0" applyFont="1" applyAlignment="1">
      <alignment vertical="center"/>
    </xf>
    <xf numFmtId="0" fontId="2" fillId="0" borderId="0" xfId="0" applyFont="1" applyAlignment="1">
      <alignment vertical="center"/>
    </xf>
    <xf numFmtId="0" fontId="11" fillId="0" borderId="1" xfId="0" applyFont="1" applyBorder="1" applyAlignment="1">
      <alignment horizontal="center" vertical="center" textRotation="90" wrapText="1"/>
    </xf>
    <xf numFmtId="1" fontId="11" fillId="0" borderId="1" xfId="0" applyNumberFormat="1" applyFont="1" applyBorder="1" applyAlignment="1">
      <alignment horizontal="center" vertical="center" wrapText="1"/>
    </xf>
    <xf numFmtId="0" fontId="62" fillId="2" borderId="1" xfId="0" applyFont="1" applyFill="1" applyBorder="1" applyAlignment="1">
      <alignment horizontal="center" vertical="center" wrapText="1"/>
    </xf>
    <xf numFmtId="9" fontId="58" fillId="0" borderId="1" xfId="0" applyNumberFormat="1" applyFont="1" applyBorder="1" applyAlignment="1" applyProtection="1">
      <alignment horizontal="center" vertical="center" wrapText="1"/>
      <protection locked="0"/>
    </xf>
    <xf numFmtId="9" fontId="53" fillId="0" borderId="0" xfId="0" applyNumberFormat="1" applyFont="1" applyAlignment="1">
      <alignment horizontal="center" wrapText="1"/>
    </xf>
    <xf numFmtId="9" fontId="0" fillId="0" borderId="0" xfId="0" applyNumberFormat="1" applyAlignment="1">
      <alignment horizontal="center" vertical="center" wrapText="1"/>
    </xf>
    <xf numFmtId="0" fontId="0" fillId="0" borderId="25" xfId="0" applyFont="1" applyBorder="1" applyAlignment="1" applyProtection="1">
      <alignment horizontal="center" vertical="center" wrapText="1"/>
      <protection locked="0"/>
    </xf>
    <xf numFmtId="0" fontId="11" fillId="19" borderId="27" xfId="0" applyFont="1" applyFill="1" applyBorder="1" applyAlignment="1" applyProtection="1">
      <alignment horizontal="center" vertical="center" textRotation="90" wrapText="1"/>
      <protection locked="0"/>
    </xf>
    <xf numFmtId="0" fontId="6" fillId="0" borderId="0" xfId="0" applyFont="1" applyAlignment="1">
      <alignment horizontal="center" wrapText="1"/>
    </xf>
    <xf numFmtId="164" fontId="61" fillId="25" borderId="1" xfId="1" applyNumberFormat="1" applyFont="1" applyFill="1" applyBorder="1" applyAlignment="1">
      <alignment horizontal="center" vertical="center" wrapText="1"/>
    </xf>
    <xf numFmtId="9" fontId="0" fillId="0" borderId="3" xfId="1" applyFont="1" applyBorder="1" applyAlignment="1" applyProtection="1">
      <alignment horizontal="center" vertical="center" wrapText="1"/>
      <protection locked="0"/>
    </xf>
    <xf numFmtId="0" fontId="58" fillId="0" borderId="6" xfId="0" applyFont="1" applyBorder="1" applyAlignment="1">
      <alignment horizontal="left" vertical="center" wrapText="1"/>
    </xf>
    <xf numFmtId="0" fontId="2" fillId="0" borderId="1" xfId="0" applyFont="1" applyBorder="1" applyAlignment="1">
      <alignment horizontal="center" vertical="center" wrapText="1"/>
    </xf>
    <xf numFmtId="9" fontId="0" fillId="25" borderId="1" xfId="1" applyFont="1" applyFill="1" applyBorder="1" applyAlignment="1" applyProtection="1">
      <alignment horizontal="center" vertical="center" wrapText="1"/>
      <protection locked="0"/>
    </xf>
    <xf numFmtId="0" fontId="2" fillId="6" borderId="1" xfId="0" applyFont="1" applyFill="1" applyBorder="1" applyAlignment="1">
      <alignment horizontal="center" vertical="center" wrapText="1"/>
    </xf>
    <xf numFmtId="0" fontId="51" fillId="6" borderId="1" xfId="0" applyFont="1" applyFill="1" applyBorder="1" applyAlignment="1">
      <alignment horizontal="center" vertical="center" wrapText="1"/>
    </xf>
    <xf numFmtId="0" fontId="2" fillId="26"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horizontal="center" vertical="center"/>
    </xf>
    <xf numFmtId="0" fontId="0" fillId="0" borderId="1" xfId="0" applyBorder="1"/>
    <xf numFmtId="0" fontId="57" fillId="0" borderId="1" xfId="0" applyFont="1" applyBorder="1" applyAlignment="1" applyProtection="1">
      <alignment horizontal="center" vertical="center" wrapText="1"/>
      <protection locked="0"/>
    </xf>
    <xf numFmtId="0" fontId="33" fillId="0" borderId="1" xfId="0" applyFont="1" applyBorder="1" applyAlignment="1">
      <alignment vertical="center" wrapText="1"/>
    </xf>
    <xf numFmtId="0" fontId="0" fillId="25" borderId="1" xfId="0" applyFill="1" applyBorder="1" applyAlignment="1">
      <alignment horizontal="center" vertical="center" wrapText="1"/>
    </xf>
    <xf numFmtId="0" fontId="58" fillId="0" borderId="34" xfId="0" applyFont="1" applyBorder="1" applyAlignment="1">
      <alignment horizontal="left" vertical="center" wrapText="1"/>
    </xf>
    <xf numFmtId="0" fontId="53" fillId="0" borderId="1" xfId="0" applyFont="1" applyBorder="1" applyAlignment="1" applyProtection="1">
      <alignment horizontal="justify" vertical="center" wrapText="1"/>
    </xf>
    <xf numFmtId="0" fontId="6" fillId="0" borderId="1" xfId="4" applyFont="1" applyFill="1" applyBorder="1" applyAlignment="1" applyProtection="1">
      <alignment vertical="center" wrapText="1"/>
    </xf>
    <xf numFmtId="0" fontId="65" fillId="0" borderId="57" xfId="0" applyFont="1" applyBorder="1" applyAlignment="1">
      <alignment horizontal="center" vertical="center" wrapText="1"/>
    </xf>
    <xf numFmtId="0" fontId="66" fillId="0" borderId="57" xfId="0" applyFont="1" applyBorder="1" applyAlignment="1">
      <alignment vertical="center" wrapText="1"/>
    </xf>
    <xf numFmtId="0" fontId="15" fillId="0" borderId="0" xfId="0" applyFont="1" applyAlignment="1">
      <alignment vertical="center" textRotation="90" wrapText="1"/>
    </xf>
    <xf numFmtId="0" fontId="2" fillId="0" borderId="0" xfId="0" applyFont="1" applyBorder="1" applyAlignment="1">
      <alignment vertical="center"/>
    </xf>
    <xf numFmtId="0" fontId="0" fillId="27" borderId="42" xfId="0" applyFill="1" applyBorder="1" applyAlignment="1" applyProtection="1">
      <alignment horizontal="center" vertical="center" wrapText="1"/>
      <protection locked="0"/>
    </xf>
    <xf numFmtId="0" fontId="0" fillId="27" borderId="25" xfId="0" applyFill="1" applyBorder="1" applyAlignment="1" applyProtection="1">
      <alignment horizontal="center" vertical="center" wrapText="1"/>
      <protection locked="0"/>
    </xf>
    <xf numFmtId="0" fontId="0" fillId="27" borderId="1" xfId="0" applyFill="1" applyBorder="1" applyAlignment="1" applyProtection="1">
      <alignment horizontal="center" vertical="center" wrapText="1"/>
      <protection locked="0"/>
    </xf>
    <xf numFmtId="0" fontId="0" fillId="26" borderId="1" xfId="0" applyFill="1" applyBorder="1" applyAlignment="1" applyProtection="1">
      <alignment horizontal="center" vertical="center" wrapText="1"/>
      <protection locked="0"/>
    </xf>
    <xf numFmtId="0" fontId="11" fillId="6" borderId="1" xfId="0" applyFont="1" applyFill="1" applyBorder="1" applyAlignment="1" applyProtection="1">
      <alignment horizontal="center" vertical="center" wrapText="1"/>
      <protection locked="0"/>
    </xf>
    <xf numFmtId="0" fontId="0" fillId="6" borderId="1" xfId="0" applyFill="1" applyBorder="1" applyAlignment="1" applyProtection="1">
      <alignment horizontal="center" vertical="center" wrapText="1"/>
      <protection locked="0"/>
    </xf>
    <xf numFmtId="0" fontId="11" fillId="7" borderId="1" xfId="0" applyFont="1" applyFill="1" applyBorder="1" applyAlignment="1" applyProtection="1">
      <alignment horizontal="center" vertical="center" wrapText="1"/>
      <protection locked="0"/>
    </xf>
    <xf numFmtId="0" fontId="62" fillId="2" borderId="1" xfId="0" applyFont="1" applyFill="1" applyBorder="1" applyAlignment="1">
      <alignment horizontal="center" vertical="center" wrapText="1"/>
    </xf>
    <xf numFmtId="9" fontId="11" fillId="0" borderId="1" xfId="1" applyFont="1" applyBorder="1" applyAlignment="1">
      <alignment horizontal="center" vertical="center" wrapText="1"/>
    </xf>
    <xf numFmtId="9" fontId="1" fillId="0" borderId="1" xfId="0" applyNumberFormat="1" applyFont="1" applyBorder="1" applyAlignment="1">
      <alignment horizontal="center" vertical="center"/>
    </xf>
    <xf numFmtId="2" fontId="0" fillId="0" borderId="1" xfId="0" applyNumberFormat="1" applyFill="1" applyBorder="1" applyAlignment="1">
      <alignment horizontal="center" vertical="center" wrapText="1"/>
    </xf>
    <xf numFmtId="166" fontId="0" fillId="0" borderId="1" xfId="0" applyNumberFormat="1" applyFill="1" applyBorder="1" applyAlignment="1">
      <alignment horizontal="center" vertical="center" wrapText="1"/>
    </xf>
    <xf numFmtId="164" fontId="0" fillId="0" borderId="1" xfId="1" applyNumberFormat="1" applyFont="1" applyFill="1" applyBorder="1" applyAlignment="1">
      <alignment horizontal="center" vertical="center" wrapText="1"/>
    </xf>
    <xf numFmtId="164" fontId="0" fillId="0" borderId="0" xfId="0" applyNumberFormat="1" applyBorder="1" applyAlignment="1">
      <alignment horizontal="center" vertical="center" wrapText="1"/>
    </xf>
    <xf numFmtId="165" fontId="67" fillId="0" borderId="72" xfId="5" applyFont="1" applyFill="1" applyBorder="1" applyAlignment="1" applyProtection="1">
      <alignment horizontal="justify" vertical="center" wrapText="1"/>
    </xf>
    <xf numFmtId="0" fontId="0" fillId="0" borderId="1" xfId="0" applyBorder="1" applyAlignment="1">
      <alignment wrapText="1"/>
    </xf>
    <xf numFmtId="0" fontId="58" fillId="0" borderId="1" xfId="0" applyFont="1" applyBorder="1" applyAlignment="1">
      <alignment horizontal="center" vertical="center" wrapText="1"/>
    </xf>
    <xf numFmtId="0" fontId="56" fillId="0" borderId="33" xfId="0" applyFont="1" applyBorder="1" applyAlignment="1">
      <alignment horizontal="left" vertical="center" wrapText="1"/>
    </xf>
    <xf numFmtId="0" fontId="56" fillId="0" borderId="34" xfId="0" applyFont="1" applyBorder="1" applyAlignment="1">
      <alignment horizontal="left" vertical="center" wrapText="1"/>
    </xf>
    <xf numFmtId="0" fontId="57" fillId="25" borderId="71" xfId="0" applyFont="1" applyFill="1" applyBorder="1" applyAlignment="1" applyProtection="1">
      <alignment horizontal="left" vertical="center" wrapText="1"/>
      <protection locked="0"/>
    </xf>
    <xf numFmtId="0" fontId="57" fillId="25" borderId="34" xfId="0" applyFont="1" applyFill="1" applyBorder="1" applyAlignment="1" applyProtection="1">
      <alignment horizontal="left" vertical="center" wrapText="1"/>
      <protection locked="0"/>
    </xf>
    <xf numFmtId="0" fontId="6" fillId="0" borderId="1" xfId="0" applyFont="1" applyBorder="1" applyAlignment="1">
      <alignment horizontal="center" wrapText="1"/>
    </xf>
    <xf numFmtId="0" fontId="16" fillId="0" borderId="1" xfId="0" applyFont="1" applyBorder="1" applyAlignment="1">
      <alignment horizontal="center" vertical="center" wrapText="1"/>
    </xf>
    <xf numFmtId="0" fontId="56" fillId="0" borderId="71" xfId="0" applyFont="1" applyBorder="1" applyAlignment="1" applyProtection="1">
      <alignment horizontal="center" vertical="center" wrapText="1"/>
      <protection locked="0"/>
    </xf>
    <xf numFmtId="0" fontId="56" fillId="0" borderId="34" xfId="0" applyFont="1" applyBorder="1" applyAlignment="1" applyProtection="1">
      <alignment horizontal="center" vertical="center" wrapText="1"/>
      <protection locked="0"/>
    </xf>
    <xf numFmtId="0" fontId="14" fillId="0" borderId="1" xfId="0" applyFont="1" applyBorder="1" applyAlignment="1">
      <alignment horizontal="right"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1" xfId="0" applyFont="1" applyFill="1" applyBorder="1" applyAlignment="1">
      <alignment horizontal="center" vertical="center" textRotation="90" wrapText="1"/>
    </xf>
    <xf numFmtId="0" fontId="2" fillId="2" borderId="2" xfId="0" applyFont="1" applyFill="1" applyBorder="1" applyAlignment="1">
      <alignment horizontal="center" vertical="center" textRotation="90" wrapText="1"/>
    </xf>
    <xf numFmtId="0" fontId="2" fillId="15" borderId="2" xfId="0" applyFont="1" applyFill="1" applyBorder="1" applyAlignment="1">
      <alignment horizontal="center" vertical="center" textRotation="90" wrapText="1"/>
    </xf>
    <xf numFmtId="0" fontId="2" fillId="15" borderId="26" xfId="0" applyFont="1" applyFill="1" applyBorder="1" applyAlignment="1">
      <alignment horizontal="center" vertical="center" textRotation="90"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6" xfId="0" applyFont="1" applyFill="1" applyBorder="1" applyAlignment="1">
      <alignment horizontal="center" vertical="center" textRotation="90" wrapText="1"/>
    </xf>
    <xf numFmtId="0" fontId="7" fillId="2" borderId="1" xfId="0" applyFont="1" applyFill="1" applyBorder="1" applyAlignment="1">
      <alignment horizontal="center" vertical="center" textRotation="90" wrapText="1"/>
    </xf>
    <xf numFmtId="0" fontId="7" fillId="2" borderId="2" xfId="0" applyFont="1" applyFill="1" applyBorder="1" applyAlignment="1">
      <alignment horizontal="center" vertical="center" textRotation="90" wrapText="1"/>
    </xf>
    <xf numFmtId="0" fontId="62"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2" fillId="15" borderId="3" xfId="0" applyFont="1" applyFill="1" applyBorder="1" applyAlignment="1">
      <alignment horizontal="center" vertical="center" textRotation="90" wrapText="1"/>
    </xf>
    <xf numFmtId="0" fontId="49" fillId="2" borderId="1" xfId="0" applyFont="1" applyFill="1" applyBorder="1" applyAlignment="1">
      <alignment horizontal="center" vertical="center" textRotation="90" wrapText="1"/>
    </xf>
    <xf numFmtId="0" fontId="2" fillId="2" borderId="3" xfId="0" applyFont="1" applyFill="1" applyBorder="1" applyAlignment="1">
      <alignment horizontal="center" vertical="center" textRotation="90" wrapText="1"/>
    </xf>
    <xf numFmtId="0" fontId="8" fillId="0" borderId="0" xfId="0" applyFont="1" applyBorder="1" applyAlignment="1">
      <alignment horizontal="left" wrapText="1"/>
    </xf>
    <xf numFmtId="0" fontId="8" fillId="0" borderId="29" xfId="0" applyFont="1" applyBorder="1" applyAlignment="1">
      <alignment horizontal="left" wrapText="1"/>
    </xf>
    <xf numFmtId="0" fontId="14" fillId="0" borderId="33" xfId="0" applyFont="1" applyBorder="1" applyAlignment="1">
      <alignment horizontal="right" vertical="center" wrapText="1"/>
    </xf>
    <xf numFmtId="0" fontId="14" fillId="0" borderId="34" xfId="0" applyFont="1" applyBorder="1" applyAlignment="1">
      <alignment horizontal="right" vertical="center" wrapText="1"/>
    </xf>
    <xf numFmtId="0" fontId="3" fillId="2" borderId="1" xfId="0" applyFont="1" applyFill="1" applyBorder="1" applyAlignment="1">
      <alignment horizontal="center" vertical="center" wrapText="1"/>
    </xf>
    <xf numFmtId="0" fontId="0" fillId="25" borderId="71" xfId="0" applyFont="1" applyFill="1" applyBorder="1" applyAlignment="1" applyProtection="1">
      <alignment horizontal="left" vertical="center" wrapText="1"/>
      <protection locked="0"/>
    </xf>
    <xf numFmtId="0" fontId="0" fillId="25" borderId="34" xfId="0" applyFont="1" applyFill="1" applyBorder="1" applyAlignment="1" applyProtection="1">
      <alignment horizontal="left" vertical="center" wrapText="1"/>
      <protection locked="0"/>
    </xf>
    <xf numFmtId="0" fontId="6" fillId="0" borderId="0" xfId="0" applyFont="1" applyBorder="1" applyAlignment="1">
      <alignment horizontal="center" wrapText="1"/>
    </xf>
    <xf numFmtId="0" fontId="6" fillId="0" borderId="0" xfId="0" applyFont="1" applyAlignment="1">
      <alignment horizontal="center" wrapText="1"/>
    </xf>
    <xf numFmtId="0" fontId="38" fillId="0" borderId="1" xfId="0" applyFont="1" applyBorder="1" applyAlignment="1">
      <alignment horizontal="center" vertical="center" textRotation="90" wrapText="1"/>
    </xf>
    <xf numFmtId="0" fontId="40" fillId="0" borderId="56" xfId="0" applyFont="1" applyBorder="1" applyAlignment="1">
      <alignment horizontal="center" vertical="center" wrapText="1"/>
    </xf>
    <xf numFmtId="0" fontId="40" fillId="0" borderId="6" xfId="0" applyFont="1" applyBorder="1" applyAlignment="1">
      <alignment horizontal="center" vertical="center" wrapText="1"/>
    </xf>
    <xf numFmtId="0" fontId="17" fillId="25" borderId="1" xfId="0" applyFont="1" applyFill="1" applyBorder="1" applyAlignment="1">
      <alignment horizontal="center" vertical="center" wrapText="1"/>
    </xf>
    <xf numFmtId="0" fontId="38" fillId="0" borderId="1" xfId="0" applyFont="1" applyBorder="1" applyAlignment="1">
      <alignment horizontal="center" vertical="center" wrapText="1"/>
    </xf>
    <xf numFmtId="0" fontId="39" fillId="0" borderId="2" xfId="0" applyFont="1" applyBorder="1" applyAlignment="1">
      <alignment horizontal="center" vertical="center" wrapText="1"/>
    </xf>
    <xf numFmtId="0" fontId="39"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15" fillId="0" borderId="2" xfId="0" applyFont="1" applyBorder="1" applyAlignment="1">
      <alignment horizontal="center" vertical="center" textRotation="90" wrapText="1"/>
    </xf>
    <xf numFmtId="0" fontId="15" fillId="0" borderId="26" xfId="0" applyFont="1" applyBorder="1" applyAlignment="1">
      <alignment horizontal="center" vertical="center" textRotation="90" wrapText="1"/>
    </xf>
    <xf numFmtId="0" fontId="15" fillId="0" borderId="1" xfId="0" applyFont="1" applyBorder="1" applyAlignment="1">
      <alignment horizontal="center" vertical="center" wrapText="1"/>
    </xf>
    <xf numFmtId="0" fontId="36" fillId="0" borderId="3" xfId="0" applyFont="1" applyBorder="1" applyAlignment="1">
      <alignment horizontal="center" vertical="center" wrapText="1"/>
    </xf>
    <xf numFmtId="0" fontId="36" fillId="0" borderId="1"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1" xfId="0" applyFont="1" applyBorder="1" applyAlignment="1">
      <alignment horizontal="center" vertical="center" wrapText="1"/>
    </xf>
    <xf numFmtId="0" fontId="64" fillId="25" borderId="57" xfId="0" applyFont="1" applyFill="1" applyBorder="1" applyAlignment="1">
      <alignment vertical="center" wrapText="1"/>
    </xf>
    <xf numFmtId="0" fontId="35" fillId="0" borderId="56" xfId="0" applyFont="1" applyBorder="1" applyAlignment="1">
      <alignment horizontal="center" vertical="center"/>
    </xf>
    <xf numFmtId="0" fontId="0" fillId="0" borderId="56" xfId="0" applyBorder="1" applyAlignment="1">
      <alignment horizontal="center" vertical="center"/>
    </xf>
    <xf numFmtId="0" fontId="15" fillId="0" borderId="3" xfId="0" applyFont="1" applyBorder="1" applyAlignment="1">
      <alignment horizontal="center" vertical="center" textRotation="90" wrapText="1"/>
    </xf>
    <xf numFmtId="0" fontId="15" fillId="0" borderId="1" xfId="0" applyFont="1" applyBorder="1" applyAlignment="1">
      <alignment horizontal="center" vertical="center" textRotation="90" wrapText="1"/>
    </xf>
    <xf numFmtId="0" fontId="11" fillId="0" borderId="0" xfId="0" applyFont="1" applyAlignment="1">
      <alignment vertical="center" wrapText="1"/>
    </xf>
    <xf numFmtId="43" fontId="11" fillId="0" borderId="0" xfId="3" applyFont="1" applyAlignment="1">
      <alignment vertical="top" wrapText="1"/>
    </xf>
    <xf numFmtId="0" fontId="11" fillId="0" borderId="45" xfId="0" applyFont="1" applyBorder="1" applyAlignment="1">
      <alignment horizontal="center" vertical="center" wrapText="1"/>
    </xf>
    <xf numFmtId="0" fontId="18"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3" fillId="0" borderId="2" xfId="0" applyFont="1" applyBorder="1" applyAlignment="1">
      <alignment horizontal="center" vertical="center" textRotation="90" wrapText="1"/>
    </xf>
    <xf numFmtId="0" fontId="13" fillId="0" borderId="3" xfId="0" applyFont="1" applyBorder="1" applyAlignment="1">
      <alignment horizontal="center" vertical="center" textRotation="90" wrapText="1"/>
    </xf>
    <xf numFmtId="0" fontId="17" fillId="0" borderId="1" xfId="0" applyFont="1" applyBorder="1" applyAlignment="1">
      <alignment horizontal="center" vertical="center" wrapText="1"/>
    </xf>
    <xf numFmtId="0" fontId="15" fillId="0" borderId="0" xfId="0" applyFont="1" applyAlignment="1">
      <alignment horizontal="center" vertical="center" textRotation="90" wrapText="1"/>
    </xf>
    <xf numFmtId="0" fontId="15" fillId="0" borderId="0" xfId="0" applyFont="1" applyAlignment="1">
      <alignment horizontal="center" vertical="center" wrapText="1"/>
    </xf>
    <xf numFmtId="0" fontId="53" fillId="0" borderId="0" xfId="0" applyFont="1" applyAlignment="1">
      <alignment vertical="center" wrapText="1"/>
    </xf>
    <xf numFmtId="0" fontId="19" fillId="0" borderId="0" xfId="0" applyFont="1" applyAlignment="1">
      <alignment horizontal="center" vertical="center" wrapText="1"/>
    </xf>
    <xf numFmtId="0" fontId="16" fillId="0" borderId="0" xfId="0" applyFont="1" applyAlignment="1">
      <alignment horizontal="center" vertical="center" wrapText="1"/>
    </xf>
    <xf numFmtId="0" fontId="34" fillId="0" borderId="0" xfId="0" applyFont="1" applyAlignment="1">
      <alignment horizontal="center" wrapText="1"/>
    </xf>
    <xf numFmtId="0" fontId="10" fillId="11" borderId="16" xfId="0" applyFont="1" applyFill="1" applyBorder="1" applyAlignment="1">
      <alignment horizontal="center" vertical="center"/>
    </xf>
    <xf numFmtId="0" fontId="10" fillId="11" borderId="17" xfId="0" applyFont="1" applyFill="1" applyBorder="1" applyAlignment="1">
      <alignment horizontal="center" vertical="center"/>
    </xf>
    <xf numFmtId="0" fontId="10" fillId="12" borderId="16" xfId="0" applyFont="1" applyFill="1" applyBorder="1" applyAlignment="1">
      <alignment horizontal="center" vertical="center"/>
    </xf>
    <xf numFmtId="0" fontId="10" fillId="12" borderId="24" xfId="0" applyFont="1" applyFill="1" applyBorder="1" applyAlignment="1">
      <alignment horizontal="center" vertical="center"/>
    </xf>
    <xf numFmtId="0" fontId="10" fillId="12" borderId="17" xfId="0" applyFont="1" applyFill="1" applyBorder="1" applyAlignment="1">
      <alignment horizontal="center" vertical="center"/>
    </xf>
    <xf numFmtId="0" fontId="10" fillId="9" borderId="35" xfId="0" applyFont="1" applyFill="1" applyBorder="1" applyAlignment="1">
      <alignment horizontal="center" vertical="center"/>
    </xf>
    <xf numFmtId="0" fontId="10" fillId="9" borderId="1" xfId="0" applyFont="1" applyFill="1" applyBorder="1" applyAlignment="1">
      <alignment horizontal="center" vertical="center"/>
    </xf>
    <xf numFmtId="0" fontId="2" fillId="9" borderId="35" xfId="0" applyFont="1" applyFill="1" applyBorder="1" applyAlignment="1">
      <alignment horizontal="center" vertical="center"/>
    </xf>
    <xf numFmtId="0" fontId="2" fillId="9" borderId="1" xfId="0" applyFont="1" applyFill="1" applyBorder="1" applyAlignment="1">
      <alignment horizontal="center" vertical="center"/>
    </xf>
    <xf numFmtId="0" fontId="22" fillId="13" borderId="41" xfId="0" applyFont="1" applyFill="1" applyBorder="1" applyAlignment="1">
      <alignment horizontal="center" vertical="center" textRotation="90"/>
    </xf>
    <xf numFmtId="0" fontId="22" fillId="13" borderId="31" xfId="0" applyFont="1" applyFill="1" applyBorder="1" applyAlignment="1">
      <alignment horizontal="center" vertical="center" textRotation="90"/>
    </xf>
    <xf numFmtId="0" fontId="22" fillId="13" borderId="30" xfId="0" applyFont="1" applyFill="1" applyBorder="1" applyAlignment="1">
      <alignment horizontal="center" vertical="center" textRotation="90"/>
    </xf>
    <xf numFmtId="0" fontId="23" fillId="13" borderId="10" xfId="0" applyFont="1" applyFill="1" applyBorder="1" applyAlignment="1">
      <alignment horizontal="center" vertical="center"/>
    </xf>
    <xf numFmtId="0" fontId="23" fillId="13" borderId="11" xfId="0" applyFont="1" applyFill="1" applyBorder="1" applyAlignment="1">
      <alignment horizontal="center" vertical="center"/>
    </xf>
    <xf numFmtId="0" fontId="23" fillId="13" borderId="12" xfId="0" applyFont="1" applyFill="1" applyBorder="1" applyAlignment="1">
      <alignment horizontal="center" vertical="center"/>
    </xf>
    <xf numFmtId="0" fontId="23" fillId="13" borderId="13" xfId="0" applyFont="1" applyFill="1" applyBorder="1" applyAlignment="1">
      <alignment horizontal="center" vertical="center"/>
    </xf>
    <xf numFmtId="0" fontId="3" fillId="9" borderId="1" xfId="0" applyFont="1" applyFill="1" applyBorder="1" applyAlignment="1">
      <alignment horizontal="center" vertical="center"/>
    </xf>
    <xf numFmtId="0" fontId="12" fillId="10" borderId="12" xfId="0" applyFont="1" applyFill="1" applyBorder="1" applyAlignment="1">
      <alignment horizontal="center" vertical="center" textRotation="90"/>
    </xf>
    <xf numFmtId="0" fontId="12" fillId="10" borderId="14" xfId="0" applyFont="1" applyFill="1" applyBorder="1" applyAlignment="1">
      <alignment horizontal="center" vertical="center" textRotation="90"/>
    </xf>
    <xf numFmtId="0" fontId="12" fillId="10" borderId="22" xfId="0" applyFont="1" applyFill="1" applyBorder="1" applyAlignment="1">
      <alignment horizontal="center" vertical="center"/>
    </xf>
    <xf numFmtId="0" fontId="12" fillId="10" borderId="11" xfId="0" applyFont="1" applyFill="1" applyBorder="1" applyAlignment="1">
      <alignment horizontal="center" vertical="center"/>
    </xf>
    <xf numFmtId="0" fontId="3" fillId="10" borderId="10" xfId="0" applyFont="1" applyFill="1" applyBorder="1" applyAlignment="1">
      <alignment horizontal="center" vertical="center" wrapText="1"/>
    </xf>
    <xf numFmtId="0" fontId="3" fillId="10" borderId="22" xfId="0" applyFont="1" applyFill="1" applyBorder="1" applyAlignment="1">
      <alignment horizontal="center" vertical="center" wrapText="1"/>
    </xf>
    <xf numFmtId="0" fontId="3" fillId="10" borderId="12" xfId="0" applyFont="1" applyFill="1" applyBorder="1" applyAlignment="1">
      <alignment horizontal="center" vertical="center" wrapText="1"/>
    </xf>
    <xf numFmtId="0" fontId="3" fillId="10" borderId="0" xfId="0" applyFont="1" applyFill="1" applyBorder="1" applyAlignment="1">
      <alignment horizontal="center" vertical="center" wrapText="1"/>
    </xf>
    <xf numFmtId="0" fontId="3" fillId="9" borderId="33" xfId="0" applyFont="1" applyFill="1" applyBorder="1" applyAlignment="1">
      <alignment horizontal="center" vertical="center"/>
    </xf>
    <xf numFmtId="0" fontId="10" fillId="9" borderId="33" xfId="0" applyFont="1" applyFill="1" applyBorder="1" applyAlignment="1">
      <alignment horizontal="center" vertical="center"/>
    </xf>
    <xf numFmtId="0" fontId="4" fillId="0" borderId="46" xfId="0" applyFont="1" applyBorder="1" applyAlignment="1">
      <alignment horizontal="center" vertical="center" textRotation="90" wrapText="1"/>
    </xf>
    <xf numFmtId="0" fontId="4" fillId="0" borderId="47" xfId="0" applyFont="1" applyBorder="1" applyAlignment="1">
      <alignment horizontal="center" vertical="center" textRotation="90" wrapText="1"/>
    </xf>
    <xf numFmtId="0" fontId="4" fillId="0" borderId="48" xfId="0" applyFont="1" applyBorder="1" applyAlignment="1">
      <alignment horizontal="center" vertical="center" textRotation="90" wrapText="1"/>
    </xf>
    <xf numFmtId="0" fontId="4" fillId="0" borderId="49" xfId="0" applyFont="1" applyBorder="1" applyAlignment="1">
      <alignment horizontal="center" vertical="center" textRotation="90" wrapText="1"/>
    </xf>
    <xf numFmtId="0" fontId="22" fillId="0" borderId="0" xfId="0" applyFont="1" applyAlignment="1">
      <alignment horizontal="center" vertical="center"/>
    </xf>
    <xf numFmtId="0" fontId="22" fillId="0" borderId="0" xfId="0" applyFont="1" applyAlignment="1">
      <alignment horizontal="center" vertical="center" textRotation="90"/>
    </xf>
    <xf numFmtId="0" fontId="48" fillId="20" borderId="60" xfId="0" applyFont="1" applyFill="1" applyBorder="1" applyAlignment="1">
      <alignment horizontal="center" vertical="center"/>
    </xf>
    <xf numFmtId="0" fontId="48" fillId="20" borderId="61" xfId="0" applyFont="1" applyFill="1" applyBorder="1" applyAlignment="1">
      <alignment horizontal="center" vertical="center"/>
    </xf>
    <xf numFmtId="0" fontId="48" fillId="20" borderId="62" xfId="0" applyFont="1" applyFill="1" applyBorder="1" applyAlignment="1">
      <alignment horizontal="center" vertical="center"/>
    </xf>
    <xf numFmtId="0" fontId="4" fillId="20" borderId="10" xfId="0" applyFont="1" applyFill="1" applyBorder="1" applyAlignment="1">
      <alignment horizontal="center" vertical="center" wrapText="1"/>
    </xf>
    <xf numFmtId="0" fontId="4" fillId="20" borderId="22" xfId="0" applyFont="1" applyFill="1" applyBorder="1" applyAlignment="1">
      <alignment horizontal="center" vertical="center" wrapText="1"/>
    </xf>
    <xf numFmtId="0" fontId="4" fillId="20" borderId="12" xfId="0" applyFont="1" applyFill="1" applyBorder="1" applyAlignment="1">
      <alignment horizontal="center" vertical="center" wrapText="1"/>
    </xf>
    <xf numFmtId="0" fontId="4" fillId="20" borderId="0" xfId="0" applyFont="1" applyFill="1" applyBorder="1" applyAlignment="1">
      <alignment horizontal="center" vertical="center" wrapText="1"/>
    </xf>
    <xf numFmtId="0" fontId="22" fillId="21" borderId="22" xfId="0" applyFont="1" applyFill="1" applyBorder="1" applyAlignment="1">
      <alignment horizontal="center" vertical="center"/>
    </xf>
    <xf numFmtId="0" fontId="22" fillId="21" borderId="11" xfId="0" applyFont="1" applyFill="1" applyBorder="1" applyAlignment="1">
      <alignment horizontal="center" vertical="center"/>
    </xf>
    <xf numFmtId="0" fontId="22" fillId="15" borderId="12" xfId="0" applyFont="1" applyFill="1" applyBorder="1" applyAlignment="1">
      <alignment horizontal="center" vertical="center" textRotation="90"/>
    </xf>
    <xf numFmtId="0" fontId="22" fillId="15" borderId="14" xfId="0" applyFont="1" applyFill="1" applyBorder="1" applyAlignment="1">
      <alignment horizontal="center" vertical="center" textRotation="90"/>
    </xf>
    <xf numFmtId="0" fontId="23" fillId="22" borderId="10" xfId="0" applyFont="1" applyFill="1" applyBorder="1" applyAlignment="1">
      <alignment horizontal="center" vertical="center"/>
    </xf>
    <xf numFmtId="0" fontId="23" fillId="22" borderId="11" xfId="0" applyFont="1" applyFill="1" applyBorder="1" applyAlignment="1">
      <alignment horizontal="center" vertical="center"/>
    </xf>
    <xf numFmtId="0" fontId="23" fillId="22" borderId="12" xfId="0" applyFont="1" applyFill="1" applyBorder="1" applyAlignment="1">
      <alignment horizontal="center" vertical="center"/>
    </xf>
    <xf numFmtId="0" fontId="23" fillId="22" borderId="13" xfId="0" applyFont="1" applyFill="1" applyBorder="1" applyAlignment="1">
      <alignment horizontal="center" vertical="center"/>
    </xf>
    <xf numFmtId="0" fontId="22" fillId="22" borderId="41" xfId="0" applyFont="1" applyFill="1" applyBorder="1" applyAlignment="1">
      <alignment horizontal="center" vertical="center" textRotation="90"/>
    </xf>
    <xf numFmtId="0" fontId="22" fillId="22" borderId="31" xfId="0" applyFont="1" applyFill="1" applyBorder="1" applyAlignment="1">
      <alignment horizontal="center" vertical="center" textRotation="90"/>
    </xf>
    <xf numFmtId="0" fontId="22" fillId="22" borderId="30" xfId="0" applyFont="1" applyFill="1" applyBorder="1" applyAlignment="1">
      <alignment horizontal="center" vertical="center" textRotation="90"/>
    </xf>
    <xf numFmtId="0" fontId="22" fillId="23" borderId="41" xfId="0" applyFont="1" applyFill="1" applyBorder="1" applyAlignment="1">
      <alignment horizontal="center" vertical="center" textRotation="90"/>
    </xf>
    <xf numFmtId="0" fontId="22" fillId="23" borderId="31" xfId="0" applyFont="1" applyFill="1" applyBorder="1" applyAlignment="1">
      <alignment horizontal="center" vertical="center" textRotation="90"/>
    </xf>
    <xf numFmtId="0" fontId="22" fillId="23" borderId="30" xfId="0" applyFont="1" applyFill="1" applyBorder="1" applyAlignment="1">
      <alignment horizontal="center" vertical="center" textRotation="90"/>
    </xf>
    <xf numFmtId="0" fontId="1" fillId="0" borderId="1" xfId="0" applyFont="1" applyBorder="1" applyAlignment="1" applyProtection="1">
      <alignment horizontal="center" vertical="center" wrapText="1"/>
      <protection locked="0"/>
    </xf>
    <xf numFmtId="0" fontId="2" fillId="28" borderId="1" xfId="0" applyFont="1" applyFill="1" applyBorder="1" applyAlignment="1">
      <alignment horizontal="center" vertical="center" wrapText="1"/>
    </xf>
    <xf numFmtId="0" fontId="11" fillId="28" borderId="1" xfId="0" applyFont="1" applyFill="1" applyBorder="1" applyAlignment="1" applyProtection="1">
      <alignment horizontal="center" vertical="center" wrapText="1"/>
      <protection locked="0"/>
    </xf>
    <xf numFmtId="0" fontId="11" fillId="26" borderId="1" xfId="0" applyFont="1" applyFill="1" applyBorder="1" applyAlignment="1" applyProtection="1">
      <alignment horizontal="center" vertical="center" wrapText="1"/>
      <protection locked="0"/>
    </xf>
  </cellXfs>
  <cellStyles count="6">
    <cellStyle name="Excel Built-in Percent" xfId="5" xr:uid="{00000000-0005-0000-0000-000000000000}"/>
    <cellStyle name="Millares" xfId="3" builtinId="3"/>
    <cellStyle name="Normal" xfId="0" builtinId="0"/>
    <cellStyle name="Normal 2" xfId="4" xr:uid="{00000000-0005-0000-0000-000003000000}"/>
    <cellStyle name="Normal 4" xfId="2" xr:uid="{00000000-0005-0000-0000-000004000000}"/>
    <cellStyle name="Porcentaje" xfId="1" builtinId="5"/>
  </cellStyles>
  <dxfs count="176">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FFC000"/>
        </patternFill>
      </fill>
    </dxf>
    <dxf>
      <fill>
        <patternFill>
          <bgColor theme="6" tint="-0.24994659260841701"/>
        </patternFill>
      </fill>
    </dxf>
    <dxf>
      <fill>
        <patternFill>
          <bgColor rgb="FFFF0000"/>
        </patternFill>
      </fill>
    </dxf>
    <dxf>
      <fill>
        <patternFill>
          <bgColor theme="6" tint="-0.499984740745262"/>
        </patternFill>
      </fill>
    </dxf>
    <dxf>
      <fill>
        <patternFill>
          <bgColor rgb="FFFF0000"/>
        </patternFill>
      </fill>
    </dxf>
    <dxf>
      <fill>
        <patternFill>
          <bgColor theme="6" tint="-0.24994659260841701"/>
        </patternFill>
      </fill>
    </dxf>
    <dxf>
      <fill>
        <patternFill>
          <bgColor rgb="FFFF0000"/>
        </patternFill>
      </fill>
    </dxf>
    <dxf>
      <fill>
        <patternFill>
          <bgColor rgb="FFFFC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theme="9"/>
        </patternFill>
      </fill>
    </dxf>
    <dxf>
      <fill>
        <patternFill>
          <bgColor rgb="FFFF0000"/>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FFFF00"/>
        </patternFill>
      </fill>
    </dxf>
    <dxf>
      <fill>
        <patternFill>
          <bgColor theme="9"/>
        </patternFill>
      </fill>
    </dxf>
    <dxf>
      <fill>
        <patternFill>
          <bgColor rgb="FFFF0000"/>
        </patternFill>
      </fill>
    </dxf>
    <dxf>
      <fill>
        <patternFill>
          <bgColor theme="6" tint="-0.24994659260841701"/>
        </patternFill>
      </fill>
    </dxf>
  </dxfs>
  <tableStyles count="0" defaultTableStyle="TableStyleMedium9" defaultPivotStyle="PivotStyleLight16"/>
  <colors>
    <mruColors>
      <color rgb="FFFF3300"/>
      <color rgb="FF669900"/>
      <color rgb="FFCC0000"/>
      <color rgb="FFFF6600"/>
      <color rgb="FFCCFF66"/>
      <color rgb="FFF79646"/>
      <color rgb="FFCCFF99"/>
      <color rgb="FFFF0000"/>
      <color rgb="FFFB2539"/>
      <color rgb="FF00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8.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1.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sz="1800" b="1"/>
              <a:t>Clasificación</a:t>
            </a:r>
            <a:r>
              <a:rPr lang="es-CO" sz="1800" b="1" baseline="0"/>
              <a:t> de los Riesgos</a:t>
            </a:r>
            <a:endParaRPr lang="es-CO" sz="1800" b="1"/>
          </a:p>
        </c:rich>
      </c:tx>
      <c:layout>
        <c:manualLayout>
          <c:xMode val="edge"/>
          <c:yMode val="edge"/>
          <c:x val="0.32462229330708664"/>
          <c:y val="6.704513021094098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494-4BD8-86E9-2905EA2D307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494-4BD8-86E9-2905EA2D307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494-4BD8-86E9-2905EA2D307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5494-4BD8-86E9-2905EA2D3072}"/>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5494-4BD8-86E9-2905EA2D3072}"/>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5494-4BD8-86E9-2905EA2D3072}"/>
              </c:ext>
            </c:extLst>
          </c:dPt>
          <c:dLbls>
            <c:dLbl>
              <c:idx val="0"/>
              <c:layout>
                <c:manualLayout>
                  <c:x val="-8.9030238407699094E-2"/>
                  <c:y val="0.16686540089820379"/>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5494-4BD8-86E9-2905EA2D3072}"/>
                </c:ext>
              </c:extLst>
            </c:dLbl>
            <c:dLbl>
              <c:idx val="1"/>
              <c:layout>
                <c:manualLayout>
                  <c:x val="-0.19476090879265093"/>
                  <c:y val="1.2113081310399369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5494-4BD8-86E9-2905EA2D3072}"/>
                </c:ext>
              </c:extLst>
            </c:dLbl>
            <c:dLbl>
              <c:idx val="2"/>
              <c:layout>
                <c:manualLayout>
                  <c:x val="-6.2495693897637795E-2"/>
                  <c:y val="-0.197938102546182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5494-4BD8-86E9-2905EA2D3072}"/>
                </c:ext>
              </c:extLst>
            </c:dLbl>
            <c:dLbl>
              <c:idx val="3"/>
              <c:layout>
                <c:manualLayout>
                  <c:x val="0.21749008912948384"/>
                  <c:y val="-7.183161096999334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5494-4BD8-86E9-2905EA2D3072}"/>
                </c:ext>
              </c:extLst>
            </c:dLbl>
            <c:dLbl>
              <c:idx val="4"/>
              <c:layout>
                <c:manualLayout>
                  <c:x val="-2.0449897750511266E-2"/>
                  <c:y val="2.3688027141867483E-2"/>
                </c:manualLayout>
              </c:layout>
              <c:spPr>
                <a:noFill/>
                <a:ln>
                  <a:noFill/>
                </a:ln>
                <a:effectLst/>
              </c:spPr>
              <c:txPr>
                <a:bodyPr rot="0" spcFirstLastPara="1" vertOverflow="ellipsis" vert="horz" wrap="square" lIns="38100" tIns="19050" rIns="38100" bIns="19050" anchor="ctr" anchorCtr="1">
                  <a:noAutofit/>
                </a:bodyPr>
                <a:lstStyle/>
                <a:p>
                  <a:pPr>
                    <a:defRPr sz="1200" b="1" i="0" u="none" strike="noStrike" kern="1200" baseline="0">
                      <a:solidFill>
                        <a:schemeClr val="tx1">
                          <a:lumMod val="75000"/>
                          <a:lumOff val="25000"/>
                        </a:schemeClr>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15:layout>
                    <c:manualLayout>
                      <c:w val="0.11349693251533742"/>
                      <c:h val="9.9759191117916174E-2"/>
                    </c:manualLayout>
                  </c15:layout>
                </c:ext>
                <c:ext xmlns:c16="http://schemas.microsoft.com/office/drawing/2014/chart" uri="{C3380CC4-5D6E-409C-BE32-E72D297353CC}">
                  <c16:uniqueId val="{00000009-5494-4BD8-86E9-2905EA2D3072}"/>
                </c:ext>
              </c:extLst>
            </c:dLbl>
            <c:dLbl>
              <c:idx val="5"/>
              <c:layout>
                <c:manualLayout>
                  <c:x val="0.12289916885389326"/>
                  <c:y val="0.16182909741621657"/>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5494-4BD8-86E9-2905EA2D3072}"/>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Resumen!$AG$5:$AG$10</c:f>
              <c:strCache>
                <c:ptCount val="6"/>
                <c:pt idx="0">
                  <c:v>Estratégico</c:v>
                </c:pt>
                <c:pt idx="1">
                  <c:v>Operativo</c:v>
                </c:pt>
                <c:pt idx="2">
                  <c:v>Financiero</c:v>
                </c:pt>
                <c:pt idx="3">
                  <c:v>Cumplimiento</c:v>
                </c:pt>
                <c:pt idx="4">
                  <c:v>Tecnológico</c:v>
                </c:pt>
                <c:pt idx="5">
                  <c:v>Confianza e imagen</c:v>
                </c:pt>
              </c:strCache>
            </c:strRef>
          </c:cat>
          <c:val>
            <c:numRef>
              <c:f>Resumen!$AY$5:$AY$10</c:f>
              <c:numCache>
                <c:formatCode>General</c:formatCode>
                <c:ptCount val="6"/>
                <c:pt idx="0">
                  <c:v>4</c:v>
                </c:pt>
                <c:pt idx="1">
                  <c:v>17</c:v>
                </c:pt>
                <c:pt idx="2">
                  <c:v>15</c:v>
                </c:pt>
                <c:pt idx="3">
                  <c:v>21</c:v>
                </c:pt>
                <c:pt idx="4">
                  <c:v>2</c:v>
                </c:pt>
                <c:pt idx="5">
                  <c:v>11</c:v>
                </c:pt>
              </c:numCache>
            </c:numRef>
          </c:val>
          <c:extLst>
            <c:ext xmlns:c16="http://schemas.microsoft.com/office/drawing/2014/chart" uri="{C3380CC4-5D6E-409C-BE32-E72D297353CC}">
              <c16:uniqueId val="{0000000C-5494-4BD8-86E9-2905EA2D3072}"/>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1</xdr:col>
      <xdr:colOff>58139</xdr:colOff>
      <xdr:row>0</xdr:row>
      <xdr:rowOff>96487</xdr:rowOff>
    </xdr:from>
    <xdr:to>
      <xdr:col>2</xdr:col>
      <xdr:colOff>1292679</xdr:colOff>
      <xdr:row>2</xdr:row>
      <xdr:rowOff>211855</xdr:rowOff>
    </xdr:to>
    <xdr:pic>
      <xdr:nvPicPr>
        <xdr:cNvPr id="3" name="Imagen 2" descr="Ultimo Logo Roberto Quintero Villa a color">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103" y="96487"/>
          <a:ext cx="2431969" cy="6596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58139</xdr:colOff>
      <xdr:row>0</xdr:row>
      <xdr:rowOff>96487</xdr:rowOff>
    </xdr:from>
    <xdr:to>
      <xdr:col>2</xdr:col>
      <xdr:colOff>1292679</xdr:colOff>
      <xdr:row>2</xdr:row>
      <xdr:rowOff>211855</xdr:rowOff>
    </xdr:to>
    <xdr:pic>
      <xdr:nvPicPr>
        <xdr:cNvPr id="3" name="Imagen 2" descr="Ultimo Logo Roberto Quintero Villa a color">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2464" y="96487"/>
          <a:ext cx="2434690" cy="6487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58139</xdr:colOff>
      <xdr:row>0</xdr:row>
      <xdr:rowOff>96487</xdr:rowOff>
    </xdr:from>
    <xdr:to>
      <xdr:col>2</xdr:col>
      <xdr:colOff>1292679</xdr:colOff>
      <xdr:row>2</xdr:row>
      <xdr:rowOff>211855</xdr:rowOff>
    </xdr:to>
    <xdr:pic>
      <xdr:nvPicPr>
        <xdr:cNvPr id="3" name="Imagen 2" descr="Ultimo Logo Roberto Quintero Villa a color">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2464" y="96487"/>
          <a:ext cx="2682340" cy="8202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58139</xdr:colOff>
      <xdr:row>0</xdr:row>
      <xdr:rowOff>96487</xdr:rowOff>
    </xdr:from>
    <xdr:to>
      <xdr:col>2</xdr:col>
      <xdr:colOff>1292679</xdr:colOff>
      <xdr:row>2</xdr:row>
      <xdr:rowOff>211855</xdr:rowOff>
    </xdr:to>
    <xdr:pic>
      <xdr:nvPicPr>
        <xdr:cNvPr id="2" name="Imagen 1" descr="Ultimo Logo Roberto Quintero Villa a color">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2464" y="96487"/>
          <a:ext cx="2682340" cy="8011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58139</xdr:colOff>
      <xdr:row>0</xdr:row>
      <xdr:rowOff>96487</xdr:rowOff>
    </xdr:from>
    <xdr:to>
      <xdr:col>2</xdr:col>
      <xdr:colOff>1292679</xdr:colOff>
      <xdr:row>2</xdr:row>
      <xdr:rowOff>211855</xdr:rowOff>
    </xdr:to>
    <xdr:pic>
      <xdr:nvPicPr>
        <xdr:cNvPr id="3" name="Imagen 2" descr="Ultimo Logo Roberto Quintero Villa a color">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2464" y="96487"/>
          <a:ext cx="2682340" cy="8011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58139</xdr:colOff>
      <xdr:row>0</xdr:row>
      <xdr:rowOff>96487</xdr:rowOff>
    </xdr:from>
    <xdr:to>
      <xdr:col>2</xdr:col>
      <xdr:colOff>1292679</xdr:colOff>
      <xdr:row>2</xdr:row>
      <xdr:rowOff>211855</xdr:rowOff>
    </xdr:to>
    <xdr:pic>
      <xdr:nvPicPr>
        <xdr:cNvPr id="3" name="Imagen 2" descr="Ultimo Logo Roberto Quintero Villa a color">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2464" y="96487"/>
          <a:ext cx="2682340" cy="9345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53</xdr:col>
      <xdr:colOff>190500</xdr:colOff>
      <xdr:row>0</xdr:row>
      <xdr:rowOff>547686</xdr:rowOff>
    </xdr:from>
    <xdr:to>
      <xdr:col>62</xdr:col>
      <xdr:colOff>647700</xdr:colOff>
      <xdr:row>15</xdr:row>
      <xdr:rowOff>304800</xdr:rowOff>
    </xdr:to>
    <xdr:graphicFrame macro="">
      <xdr:nvGraphicFramePr>
        <xdr:cNvPr id="6" name="Gráfico 5">
          <a:extLst>
            <a:ext uri="{FF2B5EF4-FFF2-40B4-BE49-F238E27FC236}">
              <a16:creationId xmlns:a16="http://schemas.microsoft.com/office/drawing/2014/main" id="{00000000-0008-0000-07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148167</xdr:colOff>
      <xdr:row>0</xdr:row>
      <xdr:rowOff>381001</xdr:rowOff>
    </xdr:from>
    <xdr:to>
      <xdr:col>4</xdr:col>
      <xdr:colOff>235775</xdr:colOff>
      <xdr:row>2</xdr:row>
      <xdr:rowOff>71353</xdr:rowOff>
    </xdr:to>
    <xdr:pic>
      <xdr:nvPicPr>
        <xdr:cNvPr id="3" name="9 Imagen">
          <a:extLst>
            <a:ext uri="{FF2B5EF4-FFF2-40B4-BE49-F238E27FC236}">
              <a16:creationId xmlns:a16="http://schemas.microsoft.com/office/drawing/2014/main" id="{00000000-0008-0000-07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9084" y="381001"/>
          <a:ext cx="1579858" cy="13625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35</xdr:col>
      <xdr:colOff>219075</xdr:colOff>
      <xdr:row>1</xdr:row>
      <xdr:rowOff>228600</xdr:rowOff>
    </xdr:from>
    <xdr:to>
      <xdr:col>44</xdr:col>
      <xdr:colOff>704692</xdr:colOff>
      <xdr:row>11</xdr:row>
      <xdr:rowOff>247650</xdr:rowOff>
    </xdr:to>
    <xdr:pic>
      <xdr:nvPicPr>
        <xdr:cNvPr id="3" name="Imagen 2">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518475" y="533400"/>
          <a:ext cx="7343617" cy="3752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ntrol/Documents/GESTI&#211;N%20DEL%20RIESGO/Gesti&#243;n%20del%20riesgo%202019/Seguimiento%20Plan%20de%20acci&#243;n%20y%20mapa%20de%20riesgos/SEGUIMIENTO%20MAPA%20DE%20RIESGOS/CONSULTA%20EXTERNA/Mapa%20de%20Riesgo%20y%20Seguimiento%20CEXT%20PYD.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LANEACION%20RQV%202020/SEGUIMIENTO%20MAPA%20DE%20RIESGOS/SEGUIMIENTO%20MAPA%20DE%20RIESGOS/SEGUIMIENTO%20MAPA%20DE%20RIESGOS/FARMACIA/Mapa%20de%20Riesgo%20y%20Seguimiento%20FARMACIA%20I%20SEMESTRE.xlsx" TargetMode="External"/></Relationships>
</file>

<file path=xl/externalLinks/_rels/externalLink11.xml.rels><?xml version="1.0" encoding="UTF-8" standalone="yes"?>
<Relationships xmlns="http://schemas.openxmlformats.org/package/2006/relationships"><Relationship Id="rId2" Type="http://schemas.microsoft.com/office/2019/04/relationships/externalLinkLongPath" Target="/Users/luzemiliavillegaslonono/Documents/PLANEACIO&#769;N%20RQV%202021/CAPACIDAD%20INSTALADA%20MSPS/FEBRERO/5%20FEBRERO/D:/PLANEACION%20RQV%202020/SEGUIMIENTO%20MAPA%20DE%20RIESGOS/SEGUIMIENTO%20MAPA%20DE%20RIESGOS/SEGUIMIENTO%20MAPA%20DE%20RIESGOS/FARMACIA/Mapa%20de%20Riesgo%20y%20Seguimiento%20FARMACIA%20I%20SEMESTRE.xlsx?9BDC08AD" TargetMode="External"/><Relationship Id="rId1" Type="http://schemas.openxmlformats.org/officeDocument/2006/relationships/externalLinkPath" Target="file:///\\9BDC08AD\Mapa%20de%20Riesgo%20y%20Seguimiento%20FARMACIA%20I%20SEMESTR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uzemiliavillegaslonono/Documents/PLANEACIO&#769;N%20RQV%202021/CAPACIDAD%20INSTALADA%20MSPS/FEBRERO/5%20FEBRERO/E:/PLANEACI&#211;N%20HRQV/MAPA%20DE%20RIESGOS/EVALUACI&#211;N%20I%20SEMESTRE/Mapa%20de%20Riesgo%20y%20Seguimiento%20CEXT%20PYD.xlsx"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Users/luzemiliavillegaslonono/Documents/PLANEACIO&#769;N%20RQV%202021/CAPACIDAD%20INSTALADA%20MSPS/FEBRERO/5%20FEBRERO/E:/PLANEACI&#211;N%20HRQV/MAPA%20DE%20RIESGOS/EVALUACI&#211;N%20I%20SEMESTRE/SEGUIMIENTO%20MAPA%20DE%20RIESGOS/CONSULTA%20EXTERNA/Mapa%20de%20Riesgo%20y%20Seguimiento%20CEXT%20PYD.xlsx?CBB121B5" TargetMode="External"/><Relationship Id="rId1" Type="http://schemas.openxmlformats.org/officeDocument/2006/relationships/externalLinkPath" Target="file:///\\CBB121B5\Mapa%20de%20Riesgo%20y%20Seguimiento%20CEXT%20PYD.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LANEACI&#211;N%20HRQV/MAPA%20DE%20RIESGOS/EVALUACI&#211;N%20I%20SEMESTRE/SEGUIMIENTO%20MAPA%20DE%20RIESGOS/ODONTOLOG&#205;A/Mapa%20de%20Riesgo%20y%20Seguimiento%20ODONTOLOG&#205;A%20I%20SEMESTRE%202019%20(1).xlsx" TargetMode="External"/></Relationships>
</file>

<file path=xl/externalLinks/_rels/externalLink5.xml.rels><?xml version="1.0" encoding="UTF-8" standalone="yes"?>
<Relationships xmlns="http://schemas.openxmlformats.org/package/2006/relationships"><Relationship Id="rId2" Type="http://schemas.microsoft.com/office/2019/04/relationships/externalLinkLongPath" Target="/Users/luzemiliavillegaslonono/Documents/PLANEACIO&#769;N%20RQV%202021/CAPACIDAD%20INSTALADA%20MSPS/FEBRERO/5%20FEBRERO/E:/PLANEACI&#211;N%20HRQV/MAPA%20DE%20RIESGOS/EVALUACI&#211;N%20I%20SEMESTRE/SEGUIMIENTO%20MAPA%20DE%20RIESGOS/ODONTOLOG&#205;A/Mapa%20de%20Riesgo%20y%20Seguimiento%20ODONTOLOG&#205;A%20I%20SEMESTRE%202019%20(1).xlsx?99B840A5" TargetMode="External"/><Relationship Id="rId1" Type="http://schemas.openxmlformats.org/officeDocument/2006/relationships/externalLinkPath" Target="file:///\\99B840A5\Mapa%20de%20Riesgo%20y%20Seguimiento%20ODONTOLOG&#205;A%20I%20SEMESTRE%202019%20(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control/Documents/GESTI&#211;N%20DEL%20RIESGO/Gesti&#243;n%20del%20riesgo%202019/Seguimiento%20Plan%20de%20acci&#243;n%20y%20mapa%20de%20riesgos/SEGUIMIENTO%20MAPA%20DE%20RIESGOS/URGENCIAS%20HOSPIT/Mapa%20de%20Riesgos%20y%20Seguimiento%20Asistenciales%202019.xlsx" TargetMode="External"/></Relationships>
</file>

<file path=xl/externalLinks/_rels/externalLink7.xml.rels><?xml version="1.0" encoding="UTF-8" standalone="yes"?>
<Relationships xmlns="http://schemas.openxmlformats.org/package/2006/relationships"><Relationship Id="rId2" Type="http://schemas.microsoft.com/office/2019/04/relationships/externalLinkLongPath" Target="/Users/luzemiliavillegaslonono/Documents/PLANEACIO&#769;N%20RQV%202021/CAPACIDAD%20INSTALADA%20MSPS/FEBRERO/5%20FEBRERO/E:/PLANEACI&#211;N%20HRQV/MAPA%20DE%20RIESGOS/EVALUACI&#211;N%20I%20SEMESTRE/SEGUIMIENTO%20MAPA%20DE%20RIESGOS/URGENCIAS%20HOSPIT/Mapa%20de%20Riesgos%20y%20Seguimiento%20Asistenciales%202019.xlsx?6B3D5D40" TargetMode="External"/><Relationship Id="rId1" Type="http://schemas.openxmlformats.org/officeDocument/2006/relationships/externalLinkPath" Target="file:///\\6B3D5D40\Mapa%20de%20Riesgos%20y%20Seguimiento%20Asistenciales%20201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PLANEACION%20RQV%202020/SEGUIMIENTO%20MAPA%20DE%20RIESGOS/SEGUIMIENTO%20MAPA%20DE%20RIESGOS/SEGUIMIENTO%20MAPA%20DE%20RIESGOS/LABORATORIO%20CL&#205;NICO/Mapa%20de%20Riesgos%20LAB%20CL&#205;NICO.xlsx" TargetMode="External"/></Relationships>
</file>

<file path=xl/externalLinks/_rels/externalLink9.xml.rels><?xml version="1.0" encoding="UTF-8" standalone="yes"?>
<Relationships xmlns="http://schemas.openxmlformats.org/package/2006/relationships"><Relationship Id="rId2" Type="http://schemas.microsoft.com/office/2019/04/relationships/externalLinkLongPath" Target="/Users/luzemiliavillegaslonono/Documents/PLANEACIO&#769;N%20RQV%202021/CAPACIDAD%20INSTALADA%20MSPS/FEBRERO/5%20FEBRERO/D:/PLANEACION%20RQV%202020/SEGUIMIENTO%20MAPA%20DE%20RIESGOS/SEGUIMIENTO%20MAPA%20DE%20RIESGOS/SEGUIMIENTO%20MAPA%20DE%20RIESGOS/LABORATORIO%20CL&#205;NICO/Mapa%20de%20Riesgos%20LAB%20CL&#205;NICO.xlsx?0F281710" TargetMode="External"/><Relationship Id="rId1" Type="http://schemas.openxmlformats.org/officeDocument/2006/relationships/externalLinkPath" Target="file:///\\0F281710\Mapa%20de%20Riesgos%20LAB%20CL&#205;NIC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Consulta Ext-PyD"/>
      <sheetName val="Resumen"/>
      <sheetName val="Evolución"/>
      <sheetName val="Listas"/>
      <sheetName val="Impactos"/>
      <sheetName val="Idea Zonas"/>
      <sheetName val="formatos pre"/>
    </sheetNames>
    <sheetDataSet>
      <sheetData sheetId="0" refreshError="1"/>
      <sheetData sheetId="1" refreshError="1"/>
      <sheetData sheetId="2" refreshError="1"/>
      <sheetData sheetId="3" refreshError="1">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4" refreshError="1"/>
      <sheetData sheetId="5" refreshError="1"/>
      <sheetData sheetId="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Consulta Ext-PyD"/>
      <sheetName val="(2) Odontología"/>
      <sheetName val="(3) Urgencias-Hosp"/>
      <sheetName val="(4) Laboratorio clinico"/>
      <sheetName val="(5) Servicio Farmaceutico"/>
      <sheetName val="(6) Atención al Usuario"/>
      <sheetName val="Evaluación de Controles"/>
      <sheetName val="Resumen"/>
      <sheetName val="Evolución"/>
      <sheetName val="Listas"/>
      <sheetName val="Impactos"/>
      <sheetName val="Idea Zonas"/>
      <sheetName val="formatos pre"/>
    </sheetNames>
    <sheetDataSet>
      <sheetData sheetId="0" refreshError="1"/>
      <sheetData sheetId="1" refreshError="1"/>
      <sheetData sheetId="2" refreshError="1"/>
      <sheetData sheetId="3" refreshError="1"/>
      <sheetData sheetId="4" refreshError="1"/>
      <sheetData sheetId="5" refreshError="1"/>
      <sheetData sheetId="6">
        <row r="13">
          <cell r="F13" t="str">
            <v>X</v>
          </cell>
          <cell r="H13">
            <v>0</v>
          </cell>
          <cell r="X13">
            <v>85</v>
          </cell>
        </row>
        <row r="14">
          <cell r="F14" t="str">
            <v>X</v>
          </cell>
          <cell r="H14">
            <v>0</v>
          </cell>
          <cell r="X14">
            <v>85</v>
          </cell>
        </row>
        <row r="15">
          <cell r="F15" t="str">
            <v>X</v>
          </cell>
          <cell r="H15">
            <v>0</v>
          </cell>
          <cell r="X15">
            <v>55</v>
          </cell>
        </row>
        <row r="16">
          <cell r="F16" t="str">
            <v>X</v>
          </cell>
          <cell r="H16">
            <v>0</v>
          </cell>
        </row>
      </sheetData>
      <sheetData sheetId="7" refreshError="1"/>
      <sheetData sheetId="8" refreshError="1"/>
      <sheetData sheetId="9">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10" refreshError="1"/>
      <sheetData sheetId="11" refreshError="1"/>
      <sheetData sheetId="1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Consulta Ext-PyD"/>
      <sheetName val="(2) Odontología"/>
      <sheetName val="(3) Urgencias-Hosp"/>
      <sheetName val="(4) Laboratorio clinico"/>
      <sheetName val="(5) Servicio Farmaceutico"/>
      <sheetName val="(6) Atención al Usuario"/>
      <sheetName val="Hoja1"/>
      <sheetName val="Resumen"/>
      <sheetName val="Evolución"/>
      <sheetName val="Listas"/>
      <sheetName val="Impactos"/>
      <sheetName val="Idea Zonas"/>
      <sheetName val="formatos pre"/>
    </sheetNames>
    <sheetDataSet>
      <sheetData sheetId="0"/>
      <sheetData sheetId="1">
        <row r="6">
          <cell r="F6">
            <v>0</v>
          </cell>
          <cell r="H6">
            <v>0</v>
          </cell>
        </row>
      </sheetData>
      <sheetData sheetId="2"/>
      <sheetData sheetId="3"/>
      <sheetData sheetId="4"/>
      <sheetData sheetId="5"/>
      <sheetData sheetId="6"/>
      <sheetData sheetId="7"/>
      <sheetData sheetId="8"/>
      <sheetData sheetId="9">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10"/>
      <sheetData sheetId="11"/>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Consulta Ext-PyD"/>
      <sheetName val="(2) Odontología"/>
      <sheetName val="(3) Urgencias-Hosp"/>
      <sheetName val="(4) Laboratorio clinico"/>
      <sheetName val="(5) Servicio Farmaceutico"/>
      <sheetName val="(6) Atención al Usuario"/>
      <sheetName val="Evaluación de Controles"/>
      <sheetName val="Resumen"/>
      <sheetName val="Evolución"/>
      <sheetName val="Listas"/>
      <sheetName val="Impactos"/>
      <sheetName val="Idea Zonas"/>
      <sheetName val="formatos pre"/>
    </sheetNames>
    <sheetDataSet>
      <sheetData sheetId="0" refreshError="1"/>
      <sheetData sheetId="1" refreshError="1"/>
      <sheetData sheetId="2" refreshError="1"/>
      <sheetData sheetId="3" refreshError="1"/>
      <sheetData sheetId="4" refreshError="1"/>
      <sheetData sheetId="5" refreshError="1"/>
      <sheetData sheetId="6" refreshError="1">
        <row r="8">
          <cell r="F8" t="str">
            <v>X</v>
          </cell>
          <cell r="H8" t="str">
            <v>X</v>
          </cell>
        </row>
        <row r="9">
          <cell r="F9" t="str">
            <v>X</v>
          </cell>
          <cell r="H9" t="str">
            <v>X</v>
          </cell>
        </row>
        <row r="10">
          <cell r="F10" t="str">
            <v>X</v>
          </cell>
          <cell r="H10" t="str">
            <v>X</v>
          </cell>
        </row>
      </sheetData>
      <sheetData sheetId="7" refreshError="1"/>
      <sheetData sheetId="8" refreshError="1"/>
      <sheetData sheetId="9" refreshError="1">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Consulta Ext-PyD"/>
      <sheetName val="(2) Odontología"/>
      <sheetName val="(3) Urgencias-Hosp"/>
      <sheetName val="(4) Laboratorio clinico"/>
      <sheetName val="(5) Servicio Farmaceutico"/>
      <sheetName val="(6) Atención al Usuario"/>
      <sheetName val="Evaluación de Controles"/>
      <sheetName val="Resumen"/>
      <sheetName val="Evolución"/>
      <sheetName val="Listas"/>
      <sheetName val="Impactos"/>
      <sheetName val="Idea Zonas"/>
      <sheetName val="formatos pre"/>
    </sheetNames>
    <sheetDataSet>
      <sheetData sheetId="0" refreshError="1"/>
      <sheetData sheetId="1" refreshError="1"/>
      <sheetData sheetId="2" refreshError="1"/>
      <sheetData sheetId="3" refreshError="1"/>
      <sheetData sheetId="4" refreshError="1"/>
      <sheetData sheetId="5" refreshError="1"/>
      <sheetData sheetId="6">
        <row r="11">
          <cell r="X11">
            <v>85</v>
          </cell>
        </row>
        <row r="12">
          <cell r="X12">
            <v>85</v>
          </cell>
        </row>
        <row r="17">
          <cell r="F17" t="str">
            <v>X</v>
          </cell>
          <cell r="H17">
            <v>0</v>
          </cell>
        </row>
        <row r="18">
          <cell r="F18" t="str">
            <v>X</v>
          </cell>
          <cell r="H18">
            <v>0</v>
          </cell>
          <cell r="X18">
            <v>60</v>
          </cell>
        </row>
      </sheetData>
      <sheetData sheetId="7" refreshError="1"/>
      <sheetData sheetId="8" refreshError="1"/>
      <sheetData sheetId="9">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10" refreshError="1"/>
      <sheetData sheetId="11" refreshError="1"/>
      <sheetData sheetId="1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3" Type="http://schemas.openxmlformats.org/officeDocument/2006/relationships/printerSettings" Target="../printerSettings/printerSettings3.bin"/><Relationship Id="rId21" Type="http://schemas.openxmlformats.org/officeDocument/2006/relationships/drawing" Target="../drawings/drawing1.xml"/><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49.bin"/><Relationship Id="rId13" Type="http://schemas.openxmlformats.org/officeDocument/2006/relationships/printerSettings" Target="../printerSettings/printerSettings154.bin"/><Relationship Id="rId18" Type="http://schemas.openxmlformats.org/officeDocument/2006/relationships/printerSettings" Target="../printerSettings/printerSettings159.bin"/><Relationship Id="rId3" Type="http://schemas.openxmlformats.org/officeDocument/2006/relationships/printerSettings" Target="../printerSettings/printerSettings144.bin"/><Relationship Id="rId21" Type="http://schemas.openxmlformats.org/officeDocument/2006/relationships/drawing" Target="../drawings/drawing9.xml"/><Relationship Id="rId7" Type="http://schemas.openxmlformats.org/officeDocument/2006/relationships/printerSettings" Target="../printerSettings/printerSettings148.bin"/><Relationship Id="rId12" Type="http://schemas.openxmlformats.org/officeDocument/2006/relationships/printerSettings" Target="../printerSettings/printerSettings153.bin"/><Relationship Id="rId17" Type="http://schemas.openxmlformats.org/officeDocument/2006/relationships/printerSettings" Target="../printerSettings/printerSettings158.bin"/><Relationship Id="rId2" Type="http://schemas.openxmlformats.org/officeDocument/2006/relationships/printerSettings" Target="../printerSettings/printerSettings143.bin"/><Relationship Id="rId16" Type="http://schemas.openxmlformats.org/officeDocument/2006/relationships/printerSettings" Target="../printerSettings/printerSettings157.bin"/><Relationship Id="rId20" Type="http://schemas.openxmlformats.org/officeDocument/2006/relationships/printerSettings" Target="../printerSettings/printerSettings161.bin"/><Relationship Id="rId1" Type="http://schemas.openxmlformats.org/officeDocument/2006/relationships/printerSettings" Target="../printerSettings/printerSettings142.bin"/><Relationship Id="rId6" Type="http://schemas.openxmlformats.org/officeDocument/2006/relationships/printerSettings" Target="../printerSettings/printerSettings147.bin"/><Relationship Id="rId11" Type="http://schemas.openxmlformats.org/officeDocument/2006/relationships/printerSettings" Target="../printerSettings/printerSettings152.bin"/><Relationship Id="rId5" Type="http://schemas.openxmlformats.org/officeDocument/2006/relationships/printerSettings" Target="../printerSettings/printerSettings146.bin"/><Relationship Id="rId15" Type="http://schemas.openxmlformats.org/officeDocument/2006/relationships/printerSettings" Target="../printerSettings/printerSettings156.bin"/><Relationship Id="rId10" Type="http://schemas.openxmlformats.org/officeDocument/2006/relationships/printerSettings" Target="../printerSettings/printerSettings151.bin"/><Relationship Id="rId19" Type="http://schemas.openxmlformats.org/officeDocument/2006/relationships/printerSettings" Target="../printerSettings/printerSettings160.bin"/><Relationship Id="rId4" Type="http://schemas.openxmlformats.org/officeDocument/2006/relationships/printerSettings" Target="../printerSettings/printerSettings145.bin"/><Relationship Id="rId9" Type="http://schemas.openxmlformats.org/officeDocument/2006/relationships/printerSettings" Target="../printerSettings/printerSettings150.bin"/><Relationship Id="rId14" Type="http://schemas.openxmlformats.org/officeDocument/2006/relationships/printerSettings" Target="../printerSettings/printerSettings155.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69.bin"/><Relationship Id="rId13" Type="http://schemas.openxmlformats.org/officeDocument/2006/relationships/printerSettings" Target="../printerSettings/printerSettings174.bin"/><Relationship Id="rId18" Type="http://schemas.openxmlformats.org/officeDocument/2006/relationships/printerSettings" Target="../printerSettings/printerSettings179.bin"/><Relationship Id="rId3" Type="http://schemas.openxmlformats.org/officeDocument/2006/relationships/printerSettings" Target="../printerSettings/printerSettings164.bin"/><Relationship Id="rId7" Type="http://schemas.openxmlformats.org/officeDocument/2006/relationships/printerSettings" Target="../printerSettings/printerSettings168.bin"/><Relationship Id="rId12" Type="http://schemas.openxmlformats.org/officeDocument/2006/relationships/printerSettings" Target="../printerSettings/printerSettings173.bin"/><Relationship Id="rId17" Type="http://schemas.openxmlformats.org/officeDocument/2006/relationships/printerSettings" Target="../printerSettings/printerSettings178.bin"/><Relationship Id="rId2" Type="http://schemas.openxmlformats.org/officeDocument/2006/relationships/printerSettings" Target="../printerSettings/printerSettings163.bin"/><Relationship Id="rId16" Type="http://schemas.openxmlformats.org/officeDocument/2006/relationships/printerSettings" Target="../printerSettings/printerSettings177.bin"/><Relationship Id="rId20" Type="http://schemas.openxmlformats.org/officeDocument/2006/relationships/printerSettings" Target="../printerSettings/printerSettings181.bin"/><Relationship Id="rId1" Type="http://schemas.openxmlformats.org/officeDocument/2006/relationships/printerSettings" Target="../printerSettings/printerSettings162.bin"/><Relationship Id="rId6" Type="http://schemas.openxmlformats.org/officeDocument/2006/relationships/printerSettings" Target="../printerSettings/printerSettings167.bin"/><Relationship Id="rId11" Type="http://schemas.openxmlformats.org/officeDocument/2006/relationships/printerSettings" Target="../printerSettings/printerSettings172.bin"/><Relationship Id="rId5" Type="http://schemas.openxmlformats.org/officeDocument/2006/relationships/printerSettings" Target="../printerSettings/printerSettings166.bin"/><Relationship Id="rId15" Type="http://schemas.openxmlformats.org/officeDocument/2006/relationships/printerSettings" Target="../printerSettings/printerSettings176.bin"/><Relationship Id="rId10" Type="http://schemas.openxmlformats.org/officeDocument/2006/relationships/printerSettings" Target="../printerSettings/printerSettings171.bin"/><Relationship Id="rId19" Type="http://schemas.openxmlformats.org/officeDocument/2006/relationships/printerSettings" Target="../printerSettings/printerSettings180.bin"/><Relationship Id="rId4" Type="http://schemas.openxmlformats.org/officeDocument/2006/relationships/printerSettings" Target="../printerSettings/printerSettings165.bin"/><Relationship Id="rId9" Type="http://schemas.openxmlformats.org/officeDocument/2006/relationships/printerSettings" Target="../printerSettings/printerSettings170.bin"/><Relationship Id="rId14" Type="http://schemas.openxmlformats.org/officeDocument/2006/relationships/printerSettings" Target="../printerSettings/printerSettings175.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89.bin"/><Relationship Id="rId13" Type="http://schemas.openxmlformats.org/officeDocument/2006/relationships/printerSettings" Target="../printerSettings/printerSettings194.bin"/><Relationship Id="rId18" Type="http://schemas.openxmlformats.org/officeDocument/2006/relationships/printerSettings" Target="../printerSettings/printerSettings199.bin"/><Relationship Id="rId3" Type="http://schemas.openxmlformats.org/officeDocument/2006/relationships/printerSettings" Target="../printerSettings/printerSettings184.bin"/><Relationship Id="rId7" Type="http://schemas.openxmlformats.org/officeDocument/2006/relationships/printerSettings" Target="../printerSettings/printerSettings188.bin"/><Relationship Id="rId12" Type="http://schemas.openxmlformats.org/officeDocument/2006/relationships/printerSettings" Target="../printerSettings/printerSettings193.bin"/><Relationship Id="rId17" Type="http://schemas.openxmlformats.org/officeDocument/2006/relationships/printerSettings" Target="../printerSettings/printerSettings198.bin"/><Relationship Id="rId2" Type="http://schemas.openxmlformats.org/officeDocument/2006/relationships/printerSettings" Target="../printerSettings/printerSettings183.bin"/><Relationship Id="rId16" Type="http://schemas.openxmlformats.org/officeDocument/2006/relationships/printerSettings" Target="../printerSettings/printerSettings197.bin"/><Relationship Id="rId20" Type="http://schemas.openxmlformats.org/officeDocument/2006/relationships/printerSettings" Target="../printerSettings/printerSettings201.bin"/><Relationship Id="rId1" Type="http://schemas.openxmlformats.org/officeDocument/2006/relationships/printerSettings" Target="../printerSettings/printerSettings182.bin"/><Relationship Id="rId6" Type="http://schemas.openxmlformats.org/officeDocument/2006/relationships/printerSettings" Target="../printerSettings/printerSettings187.bin"/><Relationship Id="rId11" Type="http://schemas.openxmlformats.org/officeDocument/2006/relationships/printerSettings" Target="../printerSettings/printerSettings192.bin"/><Relationship Id="rId5" Type="http://schemas.openxmlformats.org/officeDocument/2006/relationships/printerSettings" Target="../printerSettings/printerSettings186.bin"/><Relationship Id="rId15" Type="http://schemas.openxmlformats.org/officeDocument/2006/relationships/printerSettings" Target="../printerSettings/printerSettings196.bin"/><Relationship Id="rId10" Type="http://schemas.openxmlformats.org/officeDocument/2006/relationships/printerSettings" Target="../printerSettings/printerSettings191.bin"/><Relationship Id="rId19" Type="http://schemas.openxmlformats.org/officeDocument/2006/relationships/printerSettings" Target="../printerSettings/printerSettings200.bin"/><Relationship Id="rId4" Type="http://schemas.openxmlformats.org/officeDocument/2006/relationships/printerSettings" Target="../printerSettings/printerSettings185.bin"/><Relationship Id="rId9" Type="http://schemas.openxmlformats.org/officeDocument/2006/relationships/printerSettings" Target="../printerSettings/printerSettings190.bin"/><Relationship Id="rId14" Type="http://schemas.openxmlformats.org/officeDocument/2006/relationships/printerSettings" Target="../printerSettings/printerSettings19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02.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8.bin"/><Relationship Id="rId13" Type="http://schemas.openxmlformats.org/officeDocument/2006/relationships/printerSettings" Target="../printerSettings/printerSettings33.bin"/><Relationship Id="rId18" Type="http://schemas.openxmlformats.org/officeDocument/2006/relationships/printerSettings" Target="../printerSettings/printerSettings38.bin"/><Relationship Id="rId3" Type="http://schemas.openxmlformats.org/officeDocument/2006/relationships/printerSettings" Target="../printerSettings/printerSettings23.bin"/><Relationship Id="rId21" Type="http://schemas.openxmlformats.org/officeDocument/2006/relationships/drawing" Target="../drawings/drawing2.xml"/><Relationship Id="rId7" Type="http://schemas.openxmlformats.org/officeDocument/2006/relationships/printerSettings" Target="../printerSettings/printerSettings27.bin"/><Relationship Id="rId12" Type="http://schemas.openxmlformats.org/officeDocument/2006/relationships/printerSettings" Target="../printerSettings/printerSettings32.bin"/><Relationship Id="rId17" Type="http://schemas.openxmlformats.org/officeDocument/2006/relationships/printerSettings" Target="../printerSettings/printerSettings37.bin"/><Relationship Id="rId2" Type="http://schemas.openxmlformats.org/officeDocument/2006/relationships/printerSettings" Target="../printerSettings/printerSettings22.bin"/><Relationship Id="rId16" Type="http://schemas.openxmlformats.org/officeDocument/2006/relationships/printerSettings" Target="../printerSettings/printerSettings36.bin"/><Relationship Id="rId20" Type="http://schemas.openxmlformats.org/officeDocument/2006/relationships/printerSettings" Target="../printerSettings/printerSettings40.bin"/><Relationship Id="rId1" Type="http://schemas.openxmlformats.org/officeDocument/2006/relationships/printerSettings" Target="../printerSettings/printerSettings21.bin"/><Relationship Id="rId6" Type="http://schemas.openxmlformats.org/officeDocument/2006/relationships/printerSettings" Target="../printerSettings/printerSettings26.bin"/><Relationship Id="rId11" Type="http://schemas.openxmlformats.org/officeDocument/2006/relationships/printerSettings" Target="../printerSettings/printerSettings31.bin"/><Relationship Id="rId5" Type="http://schemas.openxmlformats.org/officeDocument/2006/relationships/printerSettings" Target="../printerSettings/printerSettings25.bin"/><Relationship Id="rId15" Type="http://schemas.openxmlformats.org/officeDocument/2006/relationships/printerSettings" Target="../printerSettings/printerSettings35.bin"/><Relationship Id="rId10" Type="http://schemas.openxmlformats.org/officeDocument/2006/relationships/printerSettings" Target="../printerSettings/printerSettings30.bin"/><Relationship Id="rId19" Type="http://schemas.openxmlformats.org/officeDocument/2006/relationships/printerSettings" Target="../printerSettings/printerSettings39.bin"/><Relationship Id="rId4" Type="http://schemas.openxmlformats.org/officeDocument/2006/relationships/printerSettings" Target="../printerSettings/printerSettings24.bin"/><Relationship Id="rId9" Type="http://schemas.openxmlformats.org/officeDocument/2006/relationships/printerSettings" Target="../printerSettings/printerSettings29.bin"/><Relationship Id="rId14" Type="http://schemas.openxmlformats.org/officeDocument/2006/relationships/printerSettings" Target="../printerSettings/printerSettings34.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48.bin"/><Relationship Id="rId13" Type="http://schemas.openxmlformats.org/officeDocument/2006/relationships/printerSettings" Target="../printerSettings/printerSettings53.bin"/><Relationship Id="rId18" Type="http://schemas.openxmlformats.org/officeDocument/2006/relationships/printerSettings" Target="../printerSettings/printerSettings58.bin"/><Relationship Id="rId3" Type="http://schemas.openxmlformats.org/officeDocument/2006/relationships/printerSettings" Target="../printerSettings/printerSettings43.bin"/><Relationship Id="rId21" Type="http://schemas.openxmlformats.org/officeDocument/2006/relationships/drawing" Target="../drawings/drawing3.xml"/><Relationship Id="rId7" Type="http://schemas.openxmlformats.org/officeDocument/2006/relationships/printerSettings" Target="../printerSettings/printerSettings47.bin"/><Relationship Id="rId12" Type="http://schemas.openxmlformats.org/officeDocument/2006/relationships/printerSettings" Target="../printerSettings/printerSettings52.bin"/><Relationship Id="rId17" Type="http://schemas.openxmlformats.org/officeDocument/2006/relationships/printerSettings" Target="../printerSettings/printerSettings57.bin"/><Relationship Id="rId2" Type="http://schemas.openxmlformats.org/officeDocument/2006/relationships/printerSettings" Target="../printerSettings/printerSettings42.bin"/><Relationship Id="rId16" Type="http://schemas.openxmlformats.org/officeDocument/2006/relationships/printerSettings" Target="../printerSettings/printerSettings56.bin"/><Relationship Id="rId20" Type="http://schemas.openxmlformats.org/officeDocument/2006/relationships/printerSettings" Target="../printerSettings/printerSettings60.bin"/><Relationship Id="rId1" Type="http://schemas.openxmlformats.org/officeDocument/2006/relationships/printerSettings" Target="../printerSettings/printerSettings41.bin"/><Relationship Id="rId6" Type="http://schemas.openxmlformats.org/officeDocument/2006/relationships/printerSettings" Target="../printerSettings/printerSettings46.bin"/><Relationship Id="rId11" Type="http://schemas.openxmlformats.org/officeDocument/2006/relationships/printerSettings" Target="../printerSettings/printerSettings51.bin"/><Relationship Id="rId5" Type="http://schemas.openxmlformats.org/officeDocument/2006/relationships/printerSettings" Target="../printerSettings/printerSettings45.bin"/><Relationship Id="rId15" Type="http://schemas.openxmlformats.org/officeDocument/2006/relationships/printerSettings" Target="../printerSettings/printerSettings55.bin"/><Relationship Id="rId10" Type="http://schemas.openxmlformats.org/officeDocument/2006/relationships/printerSettings" Target="../printerSettings/printerSettings50.bin"/><Relationship Id="rId19" Type="http://schemas.openxmlformats.org/officeDocument/2006/relationships/printerSettings" Target="../printerSettings/printerSettings59.bin"/><Relationship Id="rId4" Type="http://schemas.openxmlformats.org/officeDocument/2006/relationships/printerSettings" Target="../printerSettings/printerSettings44.bin"/><Relationship Id="rId9" Type="http://schemas.openxmlformats.org/officeDocument/2006/relationships/printerSettings" Target="../printerSettings/printerSettings49.bin"/><Relationship Id="rId14" Type="http://schemas.openxmlformats.org/officeDocument/2006/relationships/printerSettings" Target="../printerSettings/printerSettings54.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1.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69.bin"/><Relationship Id="rId13" Type="http://schemas.openxmlformats.org/officeDocument/2006/relationships/printerSettings" Target="../printerSettings/printerSettings74.bin"/><Relationship Id="rId18" Type="http://schemas.openxmlformats.org/officeDocument/2006/relationships/printerSettings" Target="../printerSettings/printerSettings79.bin"/><Relationship Id="rId3" Type="http://schemas.openxmlformats.org/officeDocument/2006/relationships/printerSettings" Target="../printerSettings/printerSettings64.bin"/><Relationship Id="rId21" Type="http://schemas.openxmlformats.org/officeDocument/2006/relationships/drawing" Target="../drawings/drawing5.xml"/><Relationship Id="rId7" Type="http://schemas.openxmlformats.org/officeDocument/2006/relationships/printerSettings" Target="../printerSettings/printerSettings68.bin"/><Relationship Id="rId12" Type="http://schemas.openxmlformats.org/officeDocument/2006/relationships/printerSettings" Target="../printerSettings/printerSettings73.bin"/><Relationship Id="rId17" Type="http://schemas.openxmlformats.org/officeDocument/2006/relationships/printerSettings" Target="../printerSettings/printerSettings78.bin"/><Relationship Id="rId2" Type="http://schemas.openxmlformats.org/officeDocument/2006/relationships/printerSettings" Target="../printerSettings/printerSettings63.bin"/><Relationship Id="rId16" Type="http://schemas.openxmlformats.org/officeDocument/2006/relationships/printerSettings" Target="../printerSettings/printerSettings77.bin"/><Relationship Id="rId20" Type="http://schemas.openxmlformats.org/officeDocument/2006/relationships/printerSettings" Target="../printerSettings/printerSettings81.bin"/><Relationship Id="rId1" Type="http://schemas.openxmlformats.org/officeDocument/2006/relationships/printerSettings" Target="../printerSettings/printerSettings62.bin"/><Relationship Id="rId6" Type="http://schemas.openxmlformats.org/officeDocument/2006/relationships/printerSettings" Target="../printerSettings/printerSettings67.bin"/><Relationship Id="rId11" Type="http://schemas.openxmlformats.org/officeDocument/2006/relationships/printerSettings" Target="../printerSettings/printerSettings72.bin"/><Relationship Id="rId5" Type="http://schemas.openxmlformats.org/officeDocument/2006/relationships/printerSettings" Target="../printerSettings/printerSettings66.bin"/><Relationship Id="rId15" Type="http://schemas.openxmlformats.org/officeDocument/2006/relationships/printerSettings" Target="../printerSettings/printerSettings76.bin"/><Relationship Id="rId10" Type="http://schemas.openxmlformats.org/officeDocument/2006/relationships/printerSettings" Target="../printerSettings/printerSettings71.bin"/><Relationship Id="rId19" Type="http://schemas.openxmlformats.org/officeDocument/2006/relationships/printerSettings" Target="../printerSettings/printerSettings80.bin"/><Relationship Id="rId4" Type="http://schemas.openxmlformats.org/officeDocument/2006/relationships/printerSettings" Target="../printerSettings/printerSettings65.bin"/><Relationship Id="rId9" Type="http://schemas.openxmlformats.org/officeDocument/2006/relationships/printerSettings" Target="../printerSettings/printerSettings70.bin"/><Relationship Id="rId14" Type="http://schemas.openxmlformats.org/officeDocument/2006/relationships/printerSettings" Target="../printerSettings/printerSettings75.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89.bin"/><Relationship Id="rId13" Type="http://schemas.openxmlformats.org/officeDocument/2006/relationships/printerSettings" Target="../printerSettings/printerSettings94.bin"/><Relationship Id="rId18" Type="http://schemas.openxmlformats.org/officeDocument/2006/relationships/printerSettings" Target="../printerSettings/printerSettings99.bin"/><Relationship Id="rId3" Type="http://schemas.openxmlformats.org/officeDocument/2006/relationships/printerSettings" Target="../printerSettings/printerSettings84.bin"/><Relationship Id="rId21" Type="http://schemas.openxmlformats.org/officeDocument/2006/relationships/drawing" Target="../drawings/drawing6.xml"/><Relationship Id="rId7" Type="http://schemas.openxmlformats.org/officeDocument/2006/relationships/printerSettings" Target="../printerSettings/printerSettings88.bin"/><Relationship Id="rId12" Type="http://schemas.openxmlformats.org/officeDocument/2006/relationships/printerSettings" Target="../printerSettings/printerSettings93.bin"/><Relationship Id="rId17" Type="http://schemas.openxmlformats.org/officeDocument/2006/relationships/printerSettings" Target="../printerSettings/printerSettings98.bin"/><Relationship Id="rId2" Type="http://schemas.openxmlformats.org/officeDocument/2006/relationships/printerSettings" Target="../printerSettings/printerSettings83.bin"/><Relationship Id="rId16" Type="http://schemas.openxmlformats.org/officeDocument/2006/relationships/printerSettings" Target="../printerSettings/printerSettings97.bin"/><Relationship Id="rId20" Type="http://schemas.openxmlformats.org/officeDocument/2006/relationships/printerSettings" Target="../printerSettings/printerSettings101.bin"/><Relationship Id="rId1" Type="http://schemas.openxmlformats.org/officeDocument/2006/relationships/printerSettings" Target="../printerSettings/printerSettings82.bin"/><Relationship Id="rId6" Type="http://schemas.openxmlformats.org/officeDocument/2006/relationships/printerSettings" Target="../printerSettings/printerSettings87.bin"/><Relationship Id="rId11" Type="http://schemas.openxmlformats.org/officeDocument/2006/relationships/printerSettings" Target="../printerSettings/printerSettings92.bin"/><Relationship Id="rId5" Type="http://schemas.openxmlformats.org/officeDocument/2006/relationships/printerSettings" Target="../printerSettings/printerSettings86.bin"/><Relationship Id="rId15" Type="http://schemas.openxmlformats.org/officeDocument/2006/relationships/printerSettings" Target="../printerSettings/printerSettings96.bin"/><Relationship Id="rId10" Type="http://schemas.openxmlformats.org/officeDocument/2006/relationships/printerSettings" Target="../printerSettings/printerSettings91.bin"/><Relationship Id="rId19" Type="http://schemas.openxmlformats.org/officeDocument/2006/relationships/printerSettings" Target="../printerSettings/printerSettings100.bin"/><Relationship Id="rId4" Type="http://schemas.openxmlformats.org/officeDocument/2006/relationships/printerSettings" Target="../printerSettings/printerSettings85.bin"/><Relationship Id="rId9" Type="http://schemas.openxmlformats.org/officeDocument/2006/relationships/printerSettings" Target="../printerSettings/printerSettings90.bin"/><Relationship Id="rId14" Type="http://schemas.openxmlformats.org/officeDocument/2006/relationships/printerSettings" Target="../printerSettings/printerSettings95.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109.bin"/><Relationship Id="rId13" Type="http://schemas.openxmlformats.org/officeDocument/2006/relationships/printerSettings" Target="../printerSettings/printerSettings114.bin"/><Relationship Id="rId18" Type="http://schemas.openxmlformats.org/officeDocument/2006/relationships/printerSettings" Target="../printerSettings/printerSettings119.bin"/><Relationship Id="rId3" Type="http://schemas.openxmlformats.org/officeDocument/2006/relationships/printerSettings" Target="../printerSettings/printerSettings104.bin"/><Relationship Id="rId21" Type="http://schemas.openxmlformats.org/officeDocument/2006/relationships/drawing" Target="../drawings/drawing7.xml"/><Relationship Id="rId7" Type="http://schemas.openxmlformats.org/officeDocument/2006/relationships/printerSettings" Target="../printerSettings/printerSettings108.bin"/><Relationship Id="rId12" Type="http://schemas.openxmlformats.org/officeDocument/2006/relationships/printerSettings" Target="../printerSettings/printerSettings113.bin"/><Relationship Id="rId17" Type="http://schemas.openxmlformats.org/officeDocument/2006/relationships/printerSettings" Target="../printerSettings/printerSettings118.bin"/><Relationship Id="rId2" Type="http://schemas.openxmlformats.org/officeDocument/2006/relationships/printerSettings" Target="../printerSettings/printerSettings103.bin"/><Relationship Id="rId16" Type="http://schemas.openxmlformats.org/officeDocument/2006/relationships/printerSettings" Target="../printerSettings/printerSettings117.bin"/><Relationship Id="rId20" Type="http://schemas.openxmlformats.org/officeDocument/2006/relationships/printerSettings" Target="../printerSettings/printerSettings121.bin"/><Relationship Id="rId1" Type="http://schemas.openxmlformats.org/officeDocument/2006/relationships/printerSettings" Target="../printerSettings/printerSettings102.bin"/><Relationship Id="rId6" Type="http://schemas.openxmlformats.org/officeDocument/2006/relationships/printerSettings" Target="../printerSettings/printerSettings107.bin"/><Relationship Id="rId11" Type="http://schemas.openxmlformats.org/officeDocument/2006/relationships/printerSettings" Target="../printerSettings/printerSettings112.bin"/><Relationship Id="rId5" Type="http://schemas.openxmlformats.org/officeDocument/2006/relationships/printerSettings" Target="../printerSettings/printerSettings106.bin"/><Relationship Id="rId15" Type="http://schemas.openxmlformats.org/officeDocument/2006/relationships/printerSettings" Target="../printerSettings/printerSettings116.bin"/><Relationship Id="rId10" Type="http://schemas.openxmlformats.org/officeDocument/2006/relationships/printerSettings" Target="../printerSettings/printerSettings111.bin"/><Relationship Id="rId19" Type="http://schemas.openxmlformats.org/officeDocument/2006/relationships/printerSettings" Target="../printerSettings/printerSettings120.bin"/><Relationship Id="rId4" Type="http://schemas.openxmlformats.org/officeDocument/2006/relationships/printerSettings" Target="../printerSettings/printerSettings105.bin"/><Relationship Id="rId9" Type="http://schemas.openxmlformats.org/officeDocument/2006/relationships/printerSettings" Target="../printerSettings/printerSettings110.bin"/><Relationship Id="rId14" Type="http://schemas.openxmlformats.org/officeDocument/2006/relationships/printerSettings" Target="../printerSettings/printerSettings115.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129.bin"/><Relationship Id="rId13" Type="http://schemas.openxmlformats.org/officeDocument/2006/relationships/printerSettings" Target="../printerSettings/printerSettings134.bin"/><Relationship Id="rId18" Type="http://schemas.openxmlformats.org/officeDocument/2006/relationships/printerSettings" Target="../printerSettings/printerSettings139.bin"/><Relationship Id="rId3" Type="http://schemas.openxmlformats.org/officeDocument/2006/relationships/printerSettings" Target="../printerSettings/printerSettings124.bin"/><Relationship Id="rId21" Type="http://schemas.openxmlformats.org/officeDocument/2006/relationships/drawing" Target="../drawings/drawing8.xml"/><Relationship Id="rId7" Type="http://schemas.openxmlformats.org/officeDocument/2006/relationships/printerSettings" Target="../printerSettings/printerSettings128.bin"/><Relationship Id="rId12" Type="http://schemas.openxmlformats.org/officeDocument/2006/relationships/printerSettings" Target="../printerSettings/printerSettings133.bin"/><Relationship Id="rId17" Type="http://schemas.openxmlformats.org/officeDocument/2006/relationships/printerSettings" Target="../printerSettings/printerSettings138.bin"/><Relationship Id="rId2" Type="http://schemas.openxmlformats.org/officeDocument/2006/relationships/printerSettings" Target="../printerSettings/printerSettings123.bin"/><Relationship Id="rId16" Type="http://schemas.openxmlformats.org/officeDocument/2006/relationships/printerSettings" Target="../printerSettings/printerSettings137.bin"/><Relationship Id="rId20" Type="http://schemas.openxmlformats.org/officeDocument/2006/relationships/printerSettings" Target="../printerSettings/printerSettings141.bin"/><Relationship Id="rId1" Type="http://schemas.openxmlformats.org/officeDocument/2006/relationships/printerSettings" Target="../printerSettings/printerSettings122.bin"/><Relationship Id="rId6" Type="http://schemas.openxmlformats.org/officeDocument/2006/relationships/printerSettings" Target="../printerSettings/printerSettings127.bin"/><Relationship Id="rId11" Type="http://schemas.openxmlformats.org/officeDocument/2006/relationships/printerSettings" Target="../printerSettings/printerSettings132.bin"/><Relationship Id="rId5" Type="http://schemas.openxmlformats.org/officeDocument/2006/relationships/printerSettings" Target="../printerSettings/printerSettings126.bin"/><Relationship Id="rId15" Type="http://schemas.openxmlformats.org/officeDocument/2006/relationships/printerSettings" Target="../printerSettings/printerSettings136.bin"/><Relationship Id="rId10" Type="http://schemas.openxmlformats.org/officeDocument/2006/relationships/printerSettings" Target="../printerSettings/printerSettings131.bin"/><Relationship Id="rId19" Type="http://schemas.openxmlformats.org/officeDocument/2006/relationships/printerSettings" Target="../printerSettings/printerSettings140.bin"/><Relationship Id="rId4" Type="http://schemas.openxmlformats.org/officeDocument/2006/relationships/printerSettings" Target="../printerSettings/printerSettings125.bin"/><Relationship Id="rId9" Type="http://schemas.openxmlformats.org/officeDocument/2006/relationships/printerSettings" Target="../printerSettings/printerSettings130.bin"/><Relationship Id="rId14" Type="http://schemas.openxmlformats.org/officeDocument/2006/relationships/printerSettings" Target="../printerSettings/printerSettings13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Z33"/>
  <sheetViews>
    <sheetView topLeftCell="C10" zoomScale="70" zoomScaleNormal="70" zoomScalePageLayoutView="70" workbookViewId="0">
      <selection activeCell="C11" sqref="C11"/>
    </sheetView>
  </sheetViews>
  <sheetFormatPr baseColWidth="10" defaultColWidth="11.42578125" defaultRowHeight="12" x14ac:dyDescent="0.2"/>
  <cols>
    <col min="1" max="1" width="4.7109375" style="5" customWidth="1"/>
    <col min="2" max="2" width="18" style="5" customWidth="1"/>
    <col min="3" max="3" width="20" style="5" customWidth="1"/>
    <col min="4" max="4" width="21.7109375" style="5" hidden="1" customWidth="1"/>
    <col min="5" max="5" width="21.7109375" style="5" customWidth="1"/>
    <col min="6" max="8" width="6.7109375" style="5" customWidth="1"/>
    <col min="9" max="9" width="6.7109375" style="13" customWidth="1"/>
    <col min="10" max="10" width="21.7109375" style="20" customWidth="1"/>
    <col min="11" max="11" width="6.7109375" style="20" customWidth="1"/>
    <col min="12" max="15" width="6.7109375" style="5" customWidth="1"/>
    <col min="16" max="17" width="6.7109375" style="13" customWidth="1"/>
    <col min="18" max="18" width="24.42578125" style="5" customWidth="1"/>
    <col min="19" max="19" width="6.7109375" style="5" customWidth="1"/>
    <col min="20" max="20" width="19.42578125" style="5" customWidth="1"/>
    <col min="21" max="21" width="23.42578125" style="5" customWidth="1"/>
    <col min="22" max="22" width="23.140625" style="18" customWidth="1"/>
    <col min="23" max="24" width="36.7109375" style="5" hidden="1" customWidth="1"/>
    <col min="25" max="25" width="17.85546875" style="35" customWidth="1"/>
    <col min="26" max="26" width="18.85546875" style="5" customWidth="1"/>
    <col min="27" max="30" width="12.7109375" style="5" customWidth="1"/>
    <col min="31" max="16384" width="11.42578125" style="5"/>
  </cols>
  <sheetData>
    <row r="1" spans="1:26" ht="21" customHeight="1" x14ac:dyDescent="0.2">
      <c r="B1" s="393"/>
      <c r="C1" s="393"/>
      <c r="D1" s="394" t="s">
        <v>227</v>
      </c>
      <c r="E1" s="394"/>
      <c r="F1" s="394"/>
      <c r="G1" s="394"/>
      <c r="H1" s="394"/>
      <c r="I1" s="394"/>
      <c r="J1" s="394"/>
      <c r="K1" s="394"/>
      <c r="L1" s="394"/>
      <c r="M1" s="394"/>
      <c r="N1" s="394"/>
      <c r="O1" s="394"/>
      <c r="P1" s="394"/>
      <c r="Q1" s="394"/>
      <c r="R1" s="394"/>
      <c r="S1" s="394"/>
      <c r="T1" s="394"/>
      <c r="U1" s="394"/>
      <c r="V1" s="257" t="s">
        <v>354</v>
      </c>
    </row>
    <row r="2" spans="1:26" ht="21" customHeight="1" x14ac:dyDescent="0.2">
      <c r="B2" s="393"/>
      <c r="C2" s="393"/>
      <c r="D2" s="394"/>
      <c r="E2" s="394"/>
      <c r="F2" s="394"/>
      <c r="G2" s="394"/>
      <c r="H2" s="394"/>
      <c r="I2" s="394"/>
      <c r="J2" s="394"/>
      <c r="K2" s="394"/>
      <c r="L2" s="394"/>
      <c r="M2" s="394"/>
      <c r="N2" s="394"/>
      <c r="O2" s="394"/>
      <c r="P2" s="394"/>
      <c r="Q2" s="394"/>
      <c r="R2" s="394"/>
      <c r="S2" s="394"/>
      <c r="T2" s="394"/>
      <c r="U2" s="394"/>
      <c r="V2" s="257" t="s">
        <v>355</v>
      </c>
    </row>
    <row r="3" spans="1:26" ht="21" customHeight="1" x14ac:dyDescent="0.2">
      <c r="B3" s="393"/>
      <c r="C3" s="393"/>
      <c r="D3" s="394"/>
      <c r="E3" s="394"/>
      <c r="F3" s="394"/>
      <c r="G3" s="394"/>
      <c r="H3" s="394"/>
      <c r="I3" s="394"/>
      <c r="J3" s="394"/>
      <c r="K3" s="394"/>
      <c r="L3" s="394"/>
      <c r="M3" s="394"/>
      <c r="N3" s="394"/>
      <c r="O3" s="394"/>
      <c r="P3" s="394"/>
      <c r="Q3" s="394"/>
      <c r="R3" s="394"/>
      <c r="S3" s="394"/>
      <c r="T3" s="394"/>
      <c r="U3" s="394"/>
      <c r="V3" s="257" t="s">
        <v>356</v>
      </c>
    </row>
    <row r="4" spans="1:26" s="4" customFormat="1" ht="24" customHeight="1" x14ac:dyDescent="0.3">
      <c r="A4" s="14"/>
      <c r="B4" s="236"/>
      <c r="C4" s="236"/>
      <c r="D4" s="258"/>
      <c r="E4" s="258"/>
      <c r="F4" s="258"/>
      <c r="G4" s="258"/>
      <c r="H4" s="258"/>
      <c r="I4" s="259"/>
      <c r="J4" s="258"/>
      <c r="K4" s="258"/>
      <c r="L4" s="258"/>
      <c r="M4" s="258"/>
      <c r="N4" s="236"/>
      <c r="O4" s="236"/>
      <c r="P4" s="13"/>
      <c r="Q4" s="13"/>
      <c r="R4" s="236"/>
      <c r="S4" s="236"/>
      <c r="T4" s="236"/>
      <c r="U4" s="236"/>
      <c r="V4" s="254"/>
      <c r="Y4" s="17"/>
    </row>
    <row r="5" spans="1:26" s="4" customFormat="1" ht="24" customHeight="1" x14ac:dyDescent="0.25">
      <c r="A5" s="14"/>
      <c r="B5" s="389" t="s">
        <v>228</v>
      </c>
      <c r="C5" s="390"/>
      <c r="D5" s="260"/>
      <c r="E5" s="395" t="s">
        <v>231</v>
      </c>
      <c r="F5" s="395"/>
      <c r="G5" s="395"/>
      <c r="H5" s="395"/>
      <c r="I5" s="395"/>
      <c r="J5" s="395"/>
      <c r="K5" s="395"/>
      <c r="L5" s="395"/>
      <c r="M5" s="395"/>
      <c r="N5" s="395"/>
      <c r="O5" s="396"/>
      <c r="P5" s="389" t="s">
        <v>229</v>
      </c>
      <c r="Q5" s="390"/>
      <c r="R5" s="260">
        <v>2020</v>
      </c>
      <c r="S5" s="261"/>
      <c r="T5" s="262"/>
      <c r="U5" s="263"/>
      <c r="V5" s="255"/>
      <c r="Y5" s="17"/>
    </row>
    <row r="6" spans="1:26" s="4" customFormat="1" ht="42.75" customHeight="1" x14ac:dyDescent="0.25">
      <c r="A6" s="14"/>
      <c r="B6" s="389" t="s">
        <v>230</v>
      </c>
      <c r="C6" s="390"/>
      <c r="D6" s="264"/>
      <c r="E6" s="391" t="s">
        <v>353</v>
      </c>
      <c r="F6" s="391"/>
      <c r="G6" s="391"/>
      <c r="H6" s="391"/>
      <c r="I6" s="391"/>
      <c r="J6" s="391"/>
      <c r="K6" s="391"/>
      <c r="L6" s="391"/>
      <c r="M6" s="391"/>
      <c r="N6" s="391"/>
      <c r="O6" s="391"/>
      <c r="P6" s="391"/>
      <c r="Q6" s="391"/>
      <c r="R6" s="391"/>
      <c r="S6" s="391"/>
      <c r="T6" s="392"/>
      <c r="U6" s="263"/>
      <c r="V6" s="256"/>
      <c r="Y6" s="17"/>
    </row>
    <row r="7" spans="1:26" s="4" customFormat="1" ht="15" x14ac:dyDescent="0.25">
      <c r="A7" s="14"/>
      <c r="B7" s="1"/>
      <c r="C7" s="1"/>
      <c r="I7" s="17"/>
      <c r="J7" s="2"/>
      <c r="K7" s="2"/>
      <c r="P7" s="17"/>
      <c r="Q7" s="17"/>
      <c r="V7" s="17"/>
      <c r="Y7" s="17"/>
    </row>
    <row r="8" spans="1:26" s="16" customFormat="1" ht="30" customHeight="1" x14ac:dyDescent="0.25">
      <c r="A8" s="15"/>
      <c r="B8" s="398" t="s">
        <v>0</v>
      </c>
      <c r="C8" s="398" t="s">
        <v>1</v>
      </c>
      <c r="D8" s="399"/>
      <c r="E8" s="398" t="s">
        <v>3</v>
      </c>
      <c r="F8" s="401" t="s">
        <v>21</v>
      </c>
      <c r="G8" s="398" t="s">
        <v>191</v>
      </c>
      <c r="H8" s="398"/>
      <c r="I8" s="403" t="s">
        <v>19</v>
      </c>
      <c r="J8" s="399" t="s">
        <v>9</v>
      </c>
      <c r="K8" s="405" t="s">
        <v>27</v>
      </c>
      <c r="L8" s="406"/>
      <c r="M8" s="402" t="s">
        <v>176</v>
      </c>
      <c r="N8" s="398" t="s">
        <v>192</v>
      </c>
      <c r="O8" s="398"/>
      <c r="P8" s="403" t="s">
        <v>19</v>
      </c>
      <c r="Q8" s="401" t="s">
        <v>8</v>
      </c>
      <c r="R8" s="398" t="s">
        <v>6</v>
      </c>
      <c r="S8" s="408" t="s">
        <v>13</v>
      </c>
      <c r="T8" s="398" t="s">
        <v>216</v>
      </c>
      <c r="U8" s="399" t="s">
        <v>193</v>
      </c>
      <c r="V8" s="398" t="s">
        <v>7</v>
      </c>
      <c r="W8" s="411" t="s">
        <v>201</v>
      </c>
      <c r="X8" s="411"/>
      <c r="Y8" s="410" t="s">
        <v>368</v>
      </c>
      <c r="Z8" s="410"/>
    </row>
    <row r="9" spans="1:26" s="16" customFormat="1" ht="87.75" customHeight="1" thickBot="1" x14ac:dyDescent="0.3">
      <c r="A9" s="15"/>
      <c r="B9" s="399"/>
      <c r="C9" s="399"/>
      <c r="D9" s="400"/>
      <c r="E9" s="399"/>
      <c r="F9" s="402"/>
      <c r="G9" s="304" t="s">
        <v>4</v>
      </c>
      <c r="H9" s="304" t="s">
        <v>5</v>
      </c>
      <c r="I9" s="404"/>
      <c r="J9" s="400"/>
      <c r="K9" s="305" t="s">
        <v>205</v>
      </c>
      <c r="L9" s="310" t="s">
        <v>206</v>
      </c>
      <c r="M9" s="407"/>
      <c r="N9" s="311" t="s">
        <v>4</v>
      </c>
      <c r="O9" s="306" t="s">
        <v>5</v>
      </c>
      <c r="P9" s="404"/>
      <c r="Q9" s="402"/>
      <c r="R9" s="399"/>
      <c r="S9" s="409"/>
      <c r="T9" s="399"/>
      <c r="U9" s="400"/>
      <c r="V9" s="399"/>
      <c r="W9" s="312" t="s">
        <v>171</v>
      </c>
      <c r="X9" s="312" t="s">
        <v>172</v>
      </c>
      <c r="Y9" s="344" t="s">
        <v>377</v>
      </c>
      <c r="Z9" s="344" t="s">
        <v>378</v>
      </c>
    </row>
    <row r="10" spans="1:26" s="4" customFormat="1" ht="236.25" x14ac:dyDescent="0.25">
      <c r="A10" s="57">
        <v>1</v>
      </c>
      <c r="B10" s="313" t="s">
        <v>242</v>
      </c>
      <c r="C10" s="314" t="s">
        <v>243</v>
      </c>
      <c r="D10" s="314"/>
      <c r="E10" s="314" t="s">
        <v>244</v>
      </c>
      <c r="F10" s="315" t="s">
        <v>24</v>
      </c>
      <c r="G10" s="316">
        <v>4</v>
      </c>
      <c r="H10" s="316">
        <v>3</v>
      </c>
      <c r="I10" s="317" t="str">
        <f>INDEX([1]Listas!$L$4:$P$8,G10,H10)</f>
        <v>ALTA</v>
      </c>
      <c r="J10" s="314" t="s">
        <v>246</v>
      </c>
      <c r="K10" s="318" t="s">
        <v>203</v>
      </c>
      <c r="L10" s="242" t="s">
        <v>4</v>
      </c>
      <c r="M10" s="372">
        <v>85</v>
      </c>
      <c r="N10" s="316">
        <v>2</v>
      </c>
      <c r="O10" s="316">
        <v>3</v>
      </c>
      <c r="P10" s="317" t="str">
        <f>INDEX([1]Listas!$L$4:$P$8,N10,O10)</f>
        <v>MODERADA</v>
      </c>
      <c r="Q10" s="318" t="s">
        <v>190</v>
      </c>
      <c r="R10" s="314" t="s">
        <v>248</v>
      </c>
      <c r="S10" s="315" t="s">
        <v>298</v>
      </c>
      <c r="T10" s="316" t="s">
        <v>299</v>
      </c>
      <c r="U10" s="316" t="s">
        <v>300</v>
      </c>
      <c r="V10" s="316" t="s">
        <v>296</v>
      </c>
      <c r="W10" s="319"/>
      <c r="X10" s="316"/>
      <c r="Y10" s="26" t="s">
        <v>391</v>
      </c>
      <c r="Z10" s="26" t="s">
        <v>414</v>
      </c>
    </row>
    <row r="11" spans="1:26" s="4" customFormat="1" ht="183.75" customHeight="1" thickBot="1" x14ac:dyDescent="0.3">
      <c r="A11" s="57">
        <v>2</v>
      </c>
      <c r="B11" s="320" t="s">
        <v>362</v>
      </c>
      <c r="C11" s="321" t="s">
        <v>245</v>
      </c>
      <c r="D11" s="322"/>
      <c r="E11" s="321" t="s">
        <v>363</v>
      </c>
      <c r="F11" s="321" t="s">
        <v>24</v>
      </c>
      <c r="G11" s="321">
        <v>4</v>
      </c>
      <c r="H11" s="321">
        <v>3</v>
      </c>
      <c r="I11" s="323" t="str">
        <f>INDEX([1]Listas!$L$4:$P$8,G11,H11)</f>
        <v>ALTA</v>
      </c>
      <c r="J11" s="348" t="s">
        <v>247</v>
      </c>
      <c r="K11" s="324" t="s">
        <v>203</v>
      </c>
      <c r="L11" s="349" t="s">
        <v>4</v>
      </c>
      <c r="M11" s="373">
        <v>85</v>
      </c>
      <c r="N11" s="321">
        <v>2</v>
      </c>
      <c r="O11" s="321">
        <v>3</v>
      </c>
      <c r="P11" s="323" t="str">
        <f>INDEX([1]Listas!$L$4:$P$8,N11,O11)</f>
        <v>MODERADA</v>
      </c>
      <c r="Q11" s="325" t="s">
        <v>190</v>
      </c>
      <c r="R11" s="321" t="s">
        <v>370</v>
      </c>
      <c r="S11" s="326" t="s">
        <v>301</v>
      </c>
      <c r="T11" s="321" t="s">
        <v>302</v>
      </c>
      <c r="U11" s="321" t="s">
        <v>303</v>
      </c>
      <c r="V11" s="321" t="s">
        <v>369</v>
      </c>
      <c r="W11" s="327"/>
      <c r="X11" s="321"/>
      <c r="Y11" s="355">
        <f>2215/2467</f>
        <v>0.89785164167004461</v>
      </c>
      <c r="Z11" s="384">
        <v>0.9405</v>
      </c>
    </row>
    <row r="12" spans="1:26" s="148" customFormat="1" ht="15.75" x14ac:dyDescent="0.25">
      <c r="A12" s="143"/>
      <c r="B12" s="328"/>
      <c r="C12" s="329"/>
      <c r="D12" s="329"/>
      <c r="E12" s="328"/>
      <c r="F12" s="330"/>
      <c r="G12" s="328"/>
      <c r="H12" s="328"/>
      <c r="I12" s="331"/>
      <c r="J12" s="332"/>
      <c r="K12" s="333"/>
      <c r="L12" s="334"/>
      <c r="M12" s="328"/>
      <c r="N12" s="328"/>
      <c r="O12" s="328"/>
      <c r="P12" s="331"/>
      <c r="Q12" s="333"/>
      <c r="R12" s="328"/>
      <c r="S12" s="330"/>
      <c r="T12" s="328"/>
      <c r="U12" s="328"/>
      <c r="V12" s="328"/>
      <c r="W12" s="335"/>
      <c r="X12" s="328"/>
      <c r="Y12" s="352">
        <f>AVERAGE(Y10:Y11)</f>
        <v>0.89785164167004461</v>
      </c>
      <c r="Z12" s="385">
        <f>AVERAGE(Z11)</f>
        <v>0.9405</v>
      </c>
    </row>
    <row r="13" spans="1:26" ht="15.75" x14ac:dyDescent="0.2">
      <c r="B13" s="328"/>
      <c r="C13" s="329"/>
      <c r="D13" s="329"/>
      <c r="E13" s="328"/>
      <c r="F13" s="330"/>
      <c r="G13" s="328"/>
      <c r="H13" s="328"/>
      <c r="I13" s="331"/>
      <c r="J13" s="332"/>
      <c r="K13" s="333"/>
      <c r="L13" s="334"/>
      <c r="M13" s="328"/>
      <c r="N13" s="328"/>
      <c r="O13" s="328"/>
      <c r="P13" s="331"/>
      <c r="Q13" s="333"/>
      <c r="R13" s="328"/>
      <c r="S13" s="330"/>
      <c r="T13" s="328"/>
      <c r="U13" s="328"/>
      <c r="V13" s="328"/>
      <c r="W13" s="335"/>
      <c r="X13" s="328"/>
      <c r="Y13" s="17"/>
    </row>
    <row r="14" spans="1:26" ht="12" customHeight="1" x14ac:dyDescent="0.2">
      <c r="B14" s="328"/>
      <c r="C14" s="329"/>
      <c r="D14" s="329"/>
      <c r="E14" s="328"/>
      <c r="F14" s="330"/>
      <c r="G14" s="328"/>
      <c r="H14" s="328"/>
      <c r="I14" s="331"/>
      <c r="J14" s="332"/>
      <c r="K14" s="333"/>
      <c r="L14" s="334"/>
      <c r="M14" s="328"/>
      <c r="N14" s="328"/>
      <c r="O14" s="328"/>
      <c r="P14" s="331"/>
      <c r="Q14" s="333"/>
      <c r="R14" s="328"/>
      <c r="S14" s="330"/>
      <c r="T14" s="328"/>
      <c r="U14" s="328"/>
      <c r="V14" s="328"/>
      <c r="W14" s="335"/>
      <c r="X14" s="328"/>
      <c r="Y14" s="17"/>
    </row>
    <row r="15" spans="1:26" ht="15.75" x14ac:dyDescent="0.2">
      <c r="B15" s="328"/>
      <c r="C15" s="22"/>
      <c r="D15" s="328"/>
      <c r="E15" s="328"/>
      <c r="F15" s="330"/>
      <c r="G15" s="328"/>
      <c r="H15" s="328"/>
      <c r="I15" s="331"/>
      <c r="J15" s="332"/>
      <c r="K15" s="333"/>
      <c r="L15" s="333"/>
      <c r="M15" s="328"/>
      <c r="N15" s="328"/>
      <c r="O15" s="328"/>
      <c r="P15" s="331"/>
      <c r="Q15" s="333"/>
      <c r="R15" s="328"/>
      <c r="S15" s="330"/>
      <c r="T15" s="328"/>
      <c r="U15" s="328"/>
      <c r="V15" s="328"/>
      <c r="W15" s="335"/>
      <c r="X15" s="328"/>
      <c r="Y15" s="17"/>
    </row>
    <row r="16" spans="1:26" ht="15.75" customHeight="1" x14ac:dyDescent="0.2">
      <c r="B16" s="236"/>
      <c r="C16" s="236"/>
      <c r="D16" s="236"/>
      <c r="E16" s="236"/>
      <c r="F16" s="236"/>
      <c r="G16" s="397" t="s">
        <v>62</v>
      </c>
      <c r="H16" s="397"/>
      <c r="I16" s="34">
        <f>COUNTIF(I10:I11,"BAJA")</f>
        <v>0</v>
      </c>
      <c r="J16" s="236"/>
      <c r="K16" s="236"/>
      <c r="L16" s="236"/>
      <c r="M16" s="236"/>
      <c r="N16" s="397" t="s">
        <v>62</v>
      </c>
      <c r="O16" s="397"/>
      <c r="P16" s="34">
        <f>COUNTIF(P10:P11,"BAJA")</f>
        <v>0</v>
      </c>
      <c r="Q16" s="236"/>
      <c r="R16" s="236"/>
      <c r="S16" s="236"/>
      <c r="T16" s="236"/>
      <c r="U16" s="236"/>
      <c r="V16" s="236"/>
      <c r="W16" s="236"/>
      <c r="X16" s="236"/>
    </row>
    <row r="17" spans="2:25" x14ac:dyDescent="0.2">
      <c r="B17" s="236"/>
      <c r="C17" s="236"/>
      <c r="D17" s="236"/>
      <c r="E17" s="236"/>
      <c r="F17" s="236"/>
      <c r="G17" s="397" t="s">
        <v>64</v>
      </c>
      <c r="H17" s="397"/>
      <c r="I17" s="34">
        <f>COUNTIF(I10:I11,"MODERADA")</f>
        <v>0</v>
      </c>
      <c r="J17" s="236"/>
      <c r="K17" s="236"/>
      <c r="L17" s="236"/>
      <c r="M17" s="236"/>
      <c r="N17" s="397" t="s">
        <v>64</v>
      </c>
      <c r="O17" s="397"/>
      <c r="P17" s="34">
        <f>COUNTIF(P10:P11,"MODERADA")</f>
        <v>2</v>
      </c>
      <c r="Q17" s="236"/>
      <c r="R17" s="236"/>
      <c r="S17" s="236"/>
      <c r="T17" s="236"/>
      <c r="U17" s="236"/>
      <c r="V17" s="236"/>
      <c r="W17" s="236"/>
      <c r="X17" s="236"/>
    </row>
    <row r="18" spans="2:25" x14ac:dyDescent="0.2">
      <c r="B18" s="236"/>
      <c r="C18" s="236"/>
      <c r="D18" s="236"/>
      <c r="E18" s="236"/>
      <c r="F18" s="236"/>
      <c r="G18" s="397" t="s">
        <v>63</v>
      </c>
      <c r="H18" s="397"/>
      <c r="I18" s="34">
        <f>COUNTIF(I10:I11,"ALTA")</f>
        <v>2</v>
      </c>
      <c r="J18" s="236"/>
      <c r="K18" s="236"/>
      <c r="L18" s="236"/>
      <c r="M18" s="236"/>
      <c r="N18" s="397" t="s">
        <v>63</v>
      </c>
      <c r="O18" s="397"/>
      <c r="P18" s="34">
        <f>COUNTIF(P10:P11,"ALTA")</f>
        <v>0</v>
      </c>
      <c r="Q18" s="236"/>
      <c r="R18" s="236"/>
      <c r="S18" s="236"/>
      <c r="T18" s="236"/>
      <c r="U18" s="236"/>
      <c r="V18" s="236"/>
      <c r="W18" s="236"/>
      <c r="X18" s="236"/>
    </row>
    <row r="19" spans="2:25" ht="15.75" x14ac:dyDescent="0.2">
      <c r="B19" s="241"/>
      <c r="C19" s="236"/>
      <c r="D19" s="236"/>
      <c r="E19" s="336"/>
      <c r="F19" s="236"/>
      <c r="G19" s="397" t="s">
        <v>65</v>
      </c>
      <c r="H19" s="397"/>
      <c r="I19" s="34">
        <f>COUNTIF(I10:I11,"EXTREMA")</f>
        <v>0</v>
      </c>
      <c r="J19" s="236"/>
      <c r="K19" s="236"/>
      <c r="L19" s="236"/>
      <c r="M19" s="236"/>
      <c r="N19" s="397" t="s">
        <v>65</v>
      </c>
      <c r="O19" s="397"/>
      <c r="P19" s="34">
        <f>COUNTIF(P10:P11,"EXTREMA")</f>
        <v>0</v>
      </c>
      <c r="Q19" s="236"/>
      <c r="R19" s="236"/>
      <c r="S19" s="236"/>
      <c r="T19" s="236"/>
      <c r="U19" s="236"/>
      <c r="V19" s="236"/>
      <c r="W19" s="236"/>
      <c r="X19" s="236"/>
    </row>
    <row r="20" spans="2:25" x14ac:dyDescent="0.2">
      <c r="B20" s="236"/>
      <c r="C20" s="236"/>
      <c r="D20" s="236"/>
      <c r="E20" s="236"/>
      <c r="F20" s="236"/>
      <c r="G20" s="337"/>
      <c r="H20" s="337"/>
      <c r="I20" s="338"/>
      <c r="J20" s="236"/>
      <c r="K20" s="236"/>
      <c r="L20" s="236"/>
      <c r="M20" s="236"/>
      <c r="N20" s="337"/>
      <c r="O20" s="337"/>
      <c r="P20" s="338"/>
      <c r="Q20" s="236"/>
      <c r="R20" s="236"/>
      <c r="S20" s="236"/>
      <c r="T20" s="236"/>
      <c r="U20" s="236"/>
      <c r="V20" s="236"/>
      <c r="W20" s="236"/>
      <c r="X20" s="236"/>
    </row>
    <row r="21" spans="2:25" x14ac:dyDescent="0.2">
      <c r="B21" s="236"/>
      <c r="C21" s="236"/>
      <c r="D21" s="236"/>
      <c r="E21" s="236"/>
      <c r="F21" s="236"/>
      <c r="G21" s="236"/>
      <c r="H21" s="236"/>
      <c r="L21" s="236"/>
      <c r="M21" s="236"/>
      <c r="N21" s="236"/>
      <c r="O21" s="236"/>
      <c r="R21" s="236"/>
      <c r="S21" s="236"/>
      <c r="T21" s="236"/>
      <c r="U21" s="236"/>
      <c r="W21" s="236"/>
      <c r="X21" s="236"/>
      <c r="Y21" s="236"/>
    </row>
    <row r="22" spans="2:25" x14ac:dyDescent="0.2">
      <c r="B22" s="236"/>
      <c r="C22" s="236"/>
      <c r="D22" s="236"/>
      <c r="E22" s="236"/>
      <c r="F22" s="236"/>
      <c r="G22" s="236"/>
      <c r="H22" s="236"/>
      <c r="L22" s="236"/>
      <c r="M22" s="236"/>
      <c r="N22" s="236"/>
      <c r="O22" s="236"/>
      <c r="R22" s="236"/>
      <c r="S22" s="236"/>
      <c r="T22" s="236"/>
      <c r="U22" s="236"/>
      <c r="W22" s="236"/>
      <c r="X22" s="236"/>
      <c r="Y22" s="236"/>
    </row>
    <row r="23" spans="2:25" x14ac:dyDescent="0.2">
      <c r="B23" s="236"/>
      <c r="C23" s="236"/>
      <c r="D23" s="236"/>
      <c r="E23" s="236"/>
      <c r="F23" s="236"/>
      <c r="G23" s="236"/>
      <c r="H23" s="236"/>
      <c r="L23" s="236"/>
      <c r="M23" s="236"/>
      <c r="N23" s="236"/>
      <c r="O23" s="236"/>
      <c r="R23" s="236"/>
      <c r="S23" s="236"/>
      <c r="T23" s="236"/>
      <c r="U23" s="236"/>
      <c r="W23" s="236"/>
      <c r="X23" s="236"/>
      <c r="Y23" s="236"/>
    </row>
    <row r="24" spans="2:25" s="36" customFormat="1" ht="15" x14ac:dyDescent="0.2">
      <c r="B24" s="307"/>
      <c r="C24" s="339"/>
      <c r="D24" s="293"/>
      <c r="E24" s="298"/>
      <c r="F24" s="237"/>
      <c r="G24" s="237"/>
      <c r="H24" s="299"/>
      <c r="I24" s="20"/>
      <c r="J24" s="20"/>
      <c r="K24" s="20"/>
      <c r="L24" s="236"/>
      <c r="M24" s="236"/>
      <c r="N24" s="236"/>
      <c r="O24" s="236"/>
      <c r="P24" s="13"/>
      <c r="Q24" s="13"/>
      <c r="R24" s="236"/>
      <c r="S24" s="236"/>
      <c r="T24" s="236"/>
      <c r="U24" s="236"/>
      <c r="V24" s="18"/>
      <c r="W24" s="236"/>
      <c r="X24" s="236"/>
      <c r="Y24" s="236"/>
    </row>
    <row r="25" spans="2:25" ht="15" x14ac:dyDescent="0.2">
      <c r="B25" s="294" t="s">
        <v>348</v>
      </c>
      <c r="C25" s="340"/>
      <c r="D25" s="295"/>
      <c r="E25" s="341" t="s">
        <v>372</v>
      </c>
      <c r="F25" s="236"/>
      <c r="G25" s="236"/>
      <c r="H25" s="13"/>
      <c r="I25" s="20"/>
      <c r="L25" s="236"/>
      <c r="M25" s="236"/>
      <c r="N25" s="236"/>
      <c r="O25" s="236"/>
      <c r="R25" s="236"/>
      <c r="S25" s="236"/>
      <c r="T25" s="236"/>
      <c r="U25" s="236"/>
      <c r="W25" s="236"/>
      <c r="X25" s="236"/>
      <c r="Y25" s="236"/>
    </row>
    <row r="26" spans="2:25" ht="15" x14ac:dyDescent="0.2">
      <c r="B26" s="238" t="s">
        <v>218</v>
      </c>
      <c r="C26" s="177"/>
      <c r="D26" s="178"/>
      <c r="E26" s="238" t="s">
        <v>373</v>
      </c>
      <c r="F26" s="236"/>
      <c r="G26" s="236"/>
      <c r="H26" s="13"/>
      <c r="I26" s="20"/>
      <c r="L26" s="236"/>
      <c r="M26" s="236"/>
      <c r="N26" s="236"/>
      <c r="O26" s="236"/>
      <c r="R26" s="236"/>
      <c r="S26" s="236"/>
      <c r="T26" s="236"/>
      <c r="U26" s="236"/>
      <c r="W26" s="236"/>
      <c r="X26" s="236"/>
      <c r="Y26" s="236"/>
    </row>
    <row r="27" spans="2:25" x14ac:dyDescent="0.2">
      <c r="B27" s="36"/>
      <c r="C27" s="36"/>
      <c r="D27" s="36"/>
      <c r="E27" s="36"/>
      <c r="F27" s="36"/>
      <c r="G27" s="36"/>
      <c r="H27" s="36"/>
      <c r="I27" s="36"/>
      <c r="J27" s="37"/>
      <c r="K27" s="37"/>
      <c r="L27" s="36"/>
      <c r="M27" s="36"/>
      <c r="N27" s="36"/>
      <c r="O27" s="36"/>
      <c r="P27" s="36"/>
      <c r="Q27" s="36"/>
      <c r="R27" s="36"/>
      <c r="S27" s="36"/>
      <c r="T27" s="36"/>
      <c r="U27" s="36"/>
      <c r="V27" s="36"/>
      <c r="W27" s="36"/>
      <c r="X27" s="36"/>
      <c r="Y27" s="36"/>
    </row>
    <row r="28" spans="2:25" x14ac:dyDescent="0.2">
      <c r="B28" s="236"/>
      <c r="C28" s="236"/>
      <c r="D28" s="236"/>
      <c r="E28" s="236"/>
      <c r="F28" s="236"/>
      <c r="G28" s="236"/>
      <c r="H28" s="236"/>
      <c r="L28" s="236"/>
      <c r="M28" s="236"/>
      <c r="N28" s="236"/>
      <c r="O28" s="236"/>
      <c r="R28" s="236"/>
      <c r="S28" s="236"/>
      <c r="T28" s="236"/>
      <c r="U28" s="236"/>
      <c r="W28" s="236"/>
      <c r="X28" s="236"/>
      <c r="Y28" s="236"/>
    </row>
    <row r="29" spans="2:25" x14ac:dyDescent="0.2">
      <c r="B29" s="236"/>
      <c r="C29" s="236"/>
      <c r="D29" s="236"/>
      <c r="E29" s="236"/>
      <c r="F29" s="236"/>
      <c r="G29" s="236"/>
      <c r="H29" s="236"/>
      <c r="L29" s="236"/>
      <c r="M29" s="236"/>
      <c r="N29" s="236"/>
      <c r="O29" s="236"/>
      <c r="R29" s="236"/>
      <c r="S29" s="236"/>
      <c r="T29" s="236"/>
      <c r="U29" s="236"/>
      <c r="W29" s="236"/>
      <c r="X29" s="236"/>
    </row>
    <row r="30" spans="2:25" x14ac:dyDescent="0.2">
      <c r="B30" s="236"/>
      <c r="C30" s="236"/>
      <c r="D30" s="236"/>
      <c r="E30" s="236"/>
      <c r="F30" s="236"/>
      <c r="G30" s="236"/>
      <c r="H30" s="236"/>
      <c r="L30" s="236"/>
      <c r="M30" s="236"/>
      <c r="N30" s="236"/>
      <c r="O30" s="236"/>
      <c r="R30" s="236"/>
      <c r="S30" s="236"/>
      <c r="T30" s="236"/>
      <c r="U30" s="236"/>
      <c r="W30" s="236"/>
      <c r="X30" s="236"/>
    </row>
    <row r="31" spans="2:25" x14ac:dyDescent="0.2">
      <c r="B31" s="236"/>
      <c r="C31" s="236"/>
      <c r="D31" s="236"/>
      <c r="E31" s="236"/>
      <c r="F31" s="236"/>
      <c r="G31" s="236"/>
      <c r="H31" s="236"/>
      <c r="L31" s="236"/>
      <c r="M31" s="236"/>
      <c r="N31" s="236"/>
      <c r="O31" s="236"/>
      <c r="R31" s="236"/>
      <c r="S31" s="236"/>
      <c r="T31" s="236"/>
      <c r="U31" s="236"/>
      <c r="W31" s="236"/>
      <c r="X31" s="236"/>
    </row>
    <row r="32" spans="2:25" x14ac:dyDescent="0.2">
      <c r="B32" s="236"/>
      <c r="C32" s="236"/>
      <c r="D32" s="236"/>
      <c r="E32" s="236"/>
      <c r="F32" s="236"/>
      <c r="G32" s="236"/>
      <c r="H32" s="236"/>
      <c r="L32" s="236"/>
      <c r="M32" s="236"/>
      <c r="N32" s="236"/>
      <c r="O32" s="236"/>
      <c r="R32" s="236"/>
      <c r="S32" s="236"/>
      <c r="T32" s="236"/>
      <c r="U32" s="236"/>
      <c r="W32" s="236"/>
      <c r="X32" s="236"/>
    </row>
    <row r="33" spans="2:24" x14ac:dyDescent="0.2">
      <c r="B33" s="236"/>
      <c r="C33" s="236"/>
      <c r="D33" s="236"/>
      <c r="E33" s="236"/>
      <c r="F33" s="236"/>
      <c r="G33" s="236"/>
      <c r="H33" s="236"/>
      <c r="L33" s="236"/>
      <c r="M33" s="236"/>
      <c r="N33" s="236"/>
      <c r="O33" s="236"/>
      <c r="R33" s="236"/>
      <c r="S33" s="236"/>
      <c r="T33" s="236"/>
      <c r="U33" s="236"/>
      <c r="W33" s="236"/>
      <c r="X33" s="236"/>
    </row>
  </sheetData>
  <customSheetViews>
    <customSheetView guid="{B83C9EB8-C964-4489-98C8-19C81BFAE010}"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1"/>
    </customSheetView>
    <customSheetView guid="{42BB51DB-DC3E-4DA5-9499-5574EB19780E}"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2"/>
    </customSheetView>
    <customSheetView guid="{D8BB7E15-0E8F-45FC-AD1A-6D8C295A087C}"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3"/>
    </customSheetView>
    <customSheetView guid="{F7D68F61-F89A-4541-9A78-C25C58CA23E3}" showPageBreaks="1" fitToPage="1" hiddenColumns="1">
      <selection activeCell="B7" sqref="B7:B8"/>
      <pageMargins left="0.59055118110236227" right="0.51181102362204722" top="0.94488188976377963" bottom="0.55118110236220474" header="0.31496062992125984" footer="0.31496062992125984"/>
      <printOptions horizontalCentered="1"/>
      <pageSetup paperSize="219" scale="88" fitToHeight="99" orientation="landscape" r:id="rId4"/>
    </customSheetView>
    <customSheetView guid="{4890415D-ABA4-4363-9A7D-9DAD39F08A9F}" showPageBreaks="1" fitToPage="1" hiddenColumns="1">
      <selection activeCell="B7" sqref="B7:B8"/>
      <pageMargins left="0.59055118110236227" right="0.51181102362204722" top="0.94488188976377963" bottom="0.55118110236220474" header="0.31496062992125984" footer="0.31496062992125984"/>
      <printOptions horizontalCentered="1"/>
      <pageSetup paperSize="219" scale="88" fitToHeight="99" orientation="landscape" r:id="rId5"/>
    </customSheetView>
    <customSheetView guid="{D504B807-AE7E-4042-848D-21D8E9CBBAC1}"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6"/>
    </customSheetView>
    <customSheetView guid="{C9A812A3-B23E-4057-8694-158B0DEE8D06}"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7"/>
    </customSheetView>
    <customSheetView guid="{B74BB35E-E214-422E-BB39-6D168553F4C5}"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8"/>
    </customSheetView>
    <customSheetView guid="{915A0EBC-A358-405B-93F7-90752DA34B9F}"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9"/>
    </customSheetView>
    <customSheetView guid="{31578BE1-199E-4DDD-BD28-180CDA7042A3}"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10"/>
    </customSheetView>
    <customSheetView guid="{C8C25E0F-313C-40E1-BC27-B55128053FAD}"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11"/>
    </customSheetView>
    <customSheetView guid="{D674221F-3F50-45D7-B99E-107AE99970DE}"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12"/>
    </customSheetView>
    <customSheetView guid="{E51A7B7A-B72C-4D0D-BEC9-3100296DDB1B}"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13"/>
    </customSheetView>
    <customSheetView guid="{C9A17BF0-2451-44C4-898F-CFB8403323EA}"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14"/>
    </customSheetView>
    <customSheetView guid="{DC041AD4-35AB-4F1B-9F3D-F08C88A9A16C}"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15"/>
    </customSheetView>
    <customSheetView guid="{CC42E740-ADA2-4B3E-AB77-9BBCCE9EC444}"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16"/>
    </customSheetView>
    <customSheetView guid="{AF3BF2A1-5C19-43AE-A08B-3E418E8AE543}"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17"/>
    </customSheetView>
    <customSheetView guid="{ADD38025-F4B2-44E2-9D06-07A9BF0F3A5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18"/>
    </customSheetView>
    <customSheetView guid="{97D65C1E-976A-4956-97FC-0E8188ABCFAA}"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19"/>
    </customSheetView>
  </customSheetViews>
  <mergeCells count="35">
    <mergeCell ref="P8:P9"/>
    <mergeCell ref="Q8:Q9"/>
    <mergeCell ref="S8:S9"/>
    <mergeCell ref="Y8:Z8"/>
    <mergeCell ref="W8:X8"/>
    <mergeCell ref="R8:R9"/>
    <mergeCell ref="U8:U9"/>
    <mergeCell ref="T8:T9"/>
    <mergeCell ref="V8:V9"/>
    <mergeCell ref="G19:H19"/>
    <mergeCell ref="N19:O19"/>
    <mergeCell ref="G17:H17"/>
    <mergeCell ref="N17:O17"/>
    <mergeCell ref="G18:H18"/>
    <mergeCell ref="N18:O18"/>
    <mergeCell ref="G16:H16"/>
    <mergeCell ref="N16:O16"/>
    <mergeCell ref="B8:B9"/>
    <mergeCell ref="C8:C9"/>
    <mergeCell ref="D8:D9"/>
    <mergeCell ref="E8:E9"/>
    <mergeCell ref="F8:F9"/>
    <mergeCell ref="G8:H8"/>
    <mergeCell ref="I8:I9"/>
    <mergeCell ref="J8:J9"/>
    <mergeCell ref="K8:L8"/>
    <mergeCell ref="N8:O8"/>
    <mergeCell ref="M8:M9"/>
    <mergeCell ref="B6:C6"/>
    <mergeCell ref="E6:T6"/>
    <mergeCell ref="B1:C3"/>
    <mergeCell ref="D1:U3"/>
    <mergeCell ref="B5:C5"/>
    <mergeCell ref="E5:O5"/>
    <mergeCell ref="P5:Q5"/>
  </mergeCells>
  <conditionalFormatting sqref="F7:G7 N34:O1048576 N7:O7 F34:G1048576">
    <cfRule type="colorScale" priority="96">
      <colorScale>
        <cfvo type="num" val="1"/>
        <cfvo type="num" val="3"/>
        <cfvo type="num" val="5"/>
        <color theme="6" tint="-0.499984740745262"/>
        <color rgb="FFFFFF00"/>
        <color rgb="FFC00000"/>
      </colorScale>
    </cfRule>
  </conditionalFormatting>
  <conditionalFormatting sqref="F4:G4 N4:O4">
    <cfRule type="colorScale" priority="47">
      <colorScale>
        <cfvo type="num" val="1"/>
        <cfvo type="num" val="3"/>
        <cfvo type="num" val="5"/>
        <color theme="6" tint="-0.499984740745262"/>
        <color rgb="FFFFFF00"/>
        <color rgb="FFC00000"/>
      </colorScale>
    </cfRule>
  </conditionalFormatting>
  <conditionalFormatting sqref="G21:G23 F16:F23 N16:O33 N12:O14 G8:H9 F27:G33 G12:H15">
    <cfRule type="colorScale" priority="41">
      <colorScale>
        <cfvo type="num" val="1"/>
        <cfvo type="num" val="3"/>
        <cfvo type="num" val="5"/>
        <color theme="6" tint="-0.499984740745262"/>
        <color rgb="FFFFFF00"/>
        <color rgb="FFC00000"/>
      </colorScale>
    </cfRule>
  </conditionalFormatting>
  <conditionalFormatting sqref="N15:O15">
    <cfRule type="colorScale" priority="40">
      <colorScale>
        <cfvo type="num" val="1"/>
        <cfvo type="num" val="3"/>
        <cfvo type="num" val="5"/>
        <color theme="6" tint="-0.499984740745262"/>
        <color rgb="FFFFFF00"/>
        <color rgb="FFC00000"/>
      </colorScale>
    </cfRule>
  </conditionalFormatting>
  <conditionalFormatting sqref="I15">
    <cfRule type="cellIs" dxfId="175" priority="39" operator="equal">
      <formula>"BAJA"</formula>
    </cfRule>
  </conditionalFormatting>
  <conditionalFormatting sqref="I15">
    <cfRule type="cellIs" dxfId="174" priority="36" operator="equal">
      <formula>"EXTREMA"</formula>
    </cfRule>
    <cfRule type="cellIs" dxfId="173" priority="37" operator="equal">
      <formula>"ALTA"</formula>
    </cfRule>
    <cfRule type="cellIs" dxfId="172" priority="38" operator="equal">
      <formula>"MODERADA"</formula>
    </cfRule>
  </conditionalFormatting>
  <conditionalFormatting sqref="I12:I14">
    <cfRule type="cellIs" dxfId="171" priority="28" operator="equal">
      <formula>"EXTREMA"</formula>
    </cfRule>
    <cfRule type="cellIs" dxfId="170" priority="29" operator="equal">
      <formula>"ALTA"</formula>
    </cfRule>
    <cfRule type="cellIs" dxfId="169" priority="30" operator="equal">
      <formula>"MODERADA"</formula>
    </cfRule>
    <cfRule type="cellIs" dxfId="168" priority="31" operator="equal">
      <formula>"BAJA"</formula>
    </cfRule>
  </conditionalFormatting>
  <conditionalFormatting sqref="P12:P14">
    <cfRule type="cellIs" dxfId="167" priority="24" operator="equal">
      <formula>"EXTREMA"</formula>
    </cfRule>
    <cfRule type="cellIs" dxfId="166" priority="25" operator="equal">
      <formula>"ALTA"</formula>
    </cfRule>
    <cfRule type="cellIs" dxfId="165" priority="26" operator="equal">
      <formula>"MODERADA"</formula>
    </cfRule>
    <cfRule type="cellIs" dxfId="164" priority="27" operator="equal">
      <formula>"BAJA"</formula>
    </cfRule>
  </conditionalFormatting>
  <conditionalFormatting sqref="P8:P9">
    <cfRule type="cellIs" dxfId="163" priority="23" operator="equal">
      <formula>"BAJA"</formula>
    </cfRule>
  </conditionalFormatting>
  <conditionalFormatting sqref="P8:P9">
    <cfRule type="cellIs" dxfId="162" priority="20" operator="equal">
      <formula>"EXTREMA"</formula>
    </cfRule>
    <cfRule type="cellIs" dxfId="161" priority="21" operator="equal">
      <formula>"ALTA"</formula>
    </cfRule>
    <cfRule type="cellIs" dxfId="160" priority="22" operator="equal">
      <formula>"MODERADA"</formula>
    </cfRule>
  </conditionalFormatting>
  <conditionalFormatting sqref="N8:O9">
    <cfRule type="colorScale" priority="19">
      <colorScale>
        <cfvo type="num" val="1"/>
        <cfvo type="num" val="3"/>
        <cfvo type="num" val="5"/>
        <color theme="6" tint="-0.499984740745262"/>
        <color rgb="FFFFFF00"/>
        <color rgb="FFC00000"/>
      </colorScale>
    </cfRule>
  </conditionalFormatting>
  <conditionalFormatting sqref="H24:H26">
    <cfRule type="cellIs" dxfId="159" priority="18" operator="equal">
      <formula>"BAJA"</formula>
    </cfRule>
  </conditionalFormatting>
  <conditionalFormatting sqref="H24:H26">
    <cfRule type="cellIs" dxfId="158" priority="15" operator="equal">
      <formula>"EXTREMA"</formula>
    </cfRule>
    <cfRule type="cellIs" dxfId="157" priority="16" operator="equal">
      <formula>"ALTA"</formula>
    </cfRule>
    <cfRule type="cellIs" dxfId="156" priority="17" operator="equal">
      <formula>"MODERADA"</formula>
    </cfRule>
  </conditionalFormatting>
  <conditionalFormatting sqref="F24:F26">
    <cfRule type="colorScale" priority="14">
      <colorScale>
        <cfvo type="num" val="1"/>
        <cfvo type="num" val="3"/>
        <cfvo type="num" val="5"/>
        <color theme="6" tint="-0.499984740745262"/>
        <color rgb="FFFFFF00"/>
        <color rgb="FFC00000"/>
      </colorScale>
    </cfRule>
  </conditionalFormatting>
  <conditionalFormatting sqref="N10:O11 G10:H11">
    <cfRule type="colorScale" priority="13">
      <colorScale>
        <cfvo type="num" val="1"/>
        <cfvo type="num" val="3"/>
        <cfvo type="num" val="5"/>
        <color theme="6" tint="-0.499984740745262"/>
        <color rgb="FFFFFF00"/>
        <color rgb="FFC00000"/>
      </colorScale>
    </cfRule>
  </conditionalFormatting>
  <conditionalFormatting sqref="I10">
    <cfRule type="cellIs" dxfId="155" priority="9" operator="equal">
      <formula>"EXTREMA"</formula>
    </cfRule>
    <cfRule type="cellIs" dxfId="154" priority="10" operator="equal">
      <formula>"ALTA"</formula>
    </cfRule>
    <cfRule type="cellIs" dxfId="153" priority="11" operator="equal">
      <formula>"MODERADA"</formula>
    </cfRule>
    <cfRule type="cellIs" dxfId="152" priority="12" operator="equal">
      <formula>"BAJA"</formula>
    </cfRule>
  </conditionalFormatting>
  <conditionalFormatting sqref="I11">
    <cfRule type="cellIs" dxfId="151" priority="5" operator="equal">
      <formula>"EXTREMA"</formula>
    </cfRule>
    <cfRule type="cellIs" dxfId="150" priority="6" operator="equal">
      <formula>"ALTA"</formula>
    </cfRule>
    <cfRule type="cellIs" dxfId="149" priority="7" operator="equal">
      <formula>"MODERADA"</formula>
    </cfRule>
    <cfRule type="cellIs" dxfId="148" priority="8" operator="equal">
      <formula>"BAJA"</formula>
    </cfRule>
  </conditionalFormatting>
  <conditionalFormatting sqref="P10:P11">
    <cfRule type="cellIs" dxfId="147" priority="1" operator="equal">
      <formula>"EXTREMA"</formula>
    </cfRule>
    <cfRule type="cellIs" dxfId="146" priority="2" operator="equal">
      <formula>"ALTA"</formula>
    </cfRule>
    <cfRule type="cellIs" dxfId="145" priority="3" operator="equal">
      <formula>"MODERADA"</formula>
    </cfRule>
    <cfRule type="cellIs" dxfId="144" priority="4" operator="equal">
      <formula>"BAJA"</formula>
    </cfRule>
  </conditionalFormatting>
  <printOptions horizontalCentered="1"/>
  <pageMargins left="1.3779527559055118" right="0.55118110236220474" top="0.55118110236220474" bottom="0.35433070866141736" header="0.31496062992125984" footer="0.15748031496062992"/>
  <pageSetup paperSize="5" scale="55" fitToHeight="0" orientation="landscape" r:id="rId20"/>
  <ignoredErrors>
    <ignoredError sqref="Y11" unlockedFormula="1"/>
  </ignoredErrors>
  <drawing r:id="rId21"/>
  <extLst>
    <ext xmlns:x14="http://schemas.microsoft.com/office/spreadsheetml/2009/9/main" uri="{CCE6A557-97BC-4b89-ADB6-D9C93CAAB3DF}">
      <x14:dataValidations xmlns:xm="http://schemas.microsoft.com/office/excel/2006/main" count="3">
        <x14:dataValidation type="list" showInputMessage="1" showErrorMessage="1" xr:uid="{00000000-0002-0000-0000-000000000000}">
          <x14:formula1>
            <xm:f>'/Users/luzemiliavillegaslonono/Documents/PLANEACIÓN RQV 2021/CAPACIDAD INSTALADA MSPS/FEBRERO/5 FEBRERO/E:\PLANEACIÓN HRQV\MAPA DE RIESGOS\EVALUACIÓN I SEMESTRE\[Mapa de Riesgo y Seguimiento CEXT PYD.xlsx]Listas'!#REF!</xm:f>
          </x14:formula1>
          <xm:sqref>F12:F15</xm:sqref>
        </x14:dataValidation>
        <x14:dataValidation type="list" showInputMessage="1" showErrorMessage="1" xr:uid="{00000000-0002-0000-0000-000001000000}">
          <x14:formula1>
            <xm:f>'/Users/luzemiliavillegaslonono/Documents/PLANEACIÓN RQV 2021/CAPACIDAD INSTALADA MSPS/FEBRERO/5 FEBRERO/E:\PLANEACIÓN HRQV\MAPA DE RIESGOS\EVALUACIÓN I SEMESTRE\[Mapa de Riesgo y Seguimiento CEXT PYD.xlsx]Listas'!#REF!</xm:f>
          </x14:formula1>
          <xm:sqref>K12:L14</xm:sqref>
        </x14:dataValidation>
        <x14:dataValidation type="list" showInputMessage="1" showErrorMessage="1" xr:uid="{00000000-0002-0000-0000-000002000000}">
          <x14:formula1>
            <xm:f>'/Users/luzemiliavillegaslonono/Documents/PLANEACIÓN RQV 2021/CAPACIDAD INSTALADA MSPS/FEBRERO/5 FEBRERO/E:\PLANEACIÓN HRQV\MAPA DE RIESGOS\EVALUACIÓN I SEMESTRE\SEGUIMIENTO MAPA DE RIESGOS\CONSULTA EXTERNA\[Mapa de Riesgo y Seguimiento CEXT PYD.xlsx]Listas'!#REF!</xm:f>
          </x14:formula1>
          <xm:sqref>F10:F11 K10:L11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G15"/>
  <sheetViews>
    <sheetView showGridLines="0" topLeftCell="AH1" zoomScaleNormal="100" workbookViewId="0">
      <selection activeCell="R5" sqref="R5:R8"/>
    </sheetView>
  </sheetViews>
  <sheetFormatPr baseColWidth="10" defaultColWidth="11.42578125" defaultRowHeight="24" customHeight="1" x14ac:dyDescent="0.25"/>
  <cols>
    <col min="1" max="1" width="20.7109375" style="50" customWidth="1"/>
    <col min="2" max="2" width="4.7109375" style="50" customWidth="1"/>
    <col min="3" max="4" width="20.7109375" style="50" customWidth="1"/>
    <col min="5" max="5" width="4.7109375" style="50" customWidth="1"/>
    <col min="6" max="6" width="5.7109375" style="50" customWidth="1"/>
    <col min="7" max="7" width="12.7109375" style="50" customWidth="1"/>
    <col min="8" max="8" width="40.7109375" style="50" customWidth="1"/>
    <col min="9" max="9" width="4.7109375" style="50" customWidth="1"/>
    <col min="10" max="10" width="5.7109375" style="50" customWidth="1"/>
    <col min="11" max="11" width="12.7109375" style="51" customWidth="1"/>
    <col min="12" max="16" width="16.7109375" style="52" customWidth="1"/>
    <col min="17" max="17" width="10.7109375" style="50" customWidth="1"/>
    <col min="18" max="18" width="11.42578125" style="50"/>
    <col min="19" max="19" width="6.7109375" style="52" customWidth="1"/>
    <col min="20" max="20" width="16.7109375" style="52" customWidth="1"/>
    <col min="21" max="21" width="6.7109375" style="52" customWidth="1"/>
    <col min="22" max="22" width="16.7109375" style="52" customWidth="1"/>
    <col min="23" max="23" width="6.7109375" style="52" customWidth="1"/>
    <col min="24" max="24" width="16.7109375" style="52" customWidth="1"/>
    <col min="25" max="25" width="6.7109375" style="52" customWidth="1"/>
    <col min="26" max="26" width="16.7109375" style="50" customWidth="1"/>
    <col min="27" max="28" width="11.42578125" style="50"/>
    <col min="29" max="29" width="16.7109375" style="50" customWidth="1"/>
    <col min="30" max="30" width="20.42578125" style="50" customWidth="1"/>
    <col min="31" max="31" width="5.7109375" style="50" customWidth="1"/>
    <col min="32" max="32" width="20.7109375" style="50" customWidth="1"/>
    <col min="33" max="33" width="36.7109375" style="50" customWidth="1"/>
    <col min="34" max="16384" width="11.42578125" style="50"/>
  </cols>
  <sheetData>
    <row r="1" spans="1:33" ht="24" customHeight="1" thickBot="1" x14ac:dyDescent="0.3">
      <c r="AC1" s="109" t="s">
        <v>96</v>
      </c>
    </row>
    <row r="2" spans="1:33" ht="24" customHeight="1" thickBot="1" x14ac:dyDescent="0.3">
      <c r="J2" s="483" t="s">
        <v>43</v>
      </c>
      <c r="K2" s="484"/>
      <c r="L2" s="481" t="s">
        <v>5</v>
      </c>
      <c r="M2" s="481"/>
      <c r="N2" s="481"/>
      <c r="O2" s="481"/>
      <c r="P2" s="482"/>
      <c r="S2" s="478" t="s">
        <v>92</v>
      </c>
      <c r="T2" s="478"/>
      <c r="U2" s="478"/>
      <c r="V2" s="478"/>
      <c r="W2" s="478"/>
      <c r="X2" s="478"/>
      <c r="Y2" s="478"/>
      <c r="Z2" s="478"/>
      <c r="AC2" s="110" t="s">
        <v>97</v>
      </c>
    </row>
    <row r="3" spans="1:33" ht="24" customHeight="1" x14ac:dyDescent="0.25">
      <c r="A3" s="83" t="s">
        <v>22</v>
      </c>
      <c r="B3" s="53"/>
      <c r="C3" s="462" t="s">
        <v>26</v>
      </c>
      <c r="D3" s="463"/>
      <c r="F3" s="464" t="s">
        <v>28</v>
      </c>
      <c r="G3" s="465"/>
      <c r="H3" s="466"/>
      <c r="J3" s="485"/>
      <c r="K3" s="486"/>
      <c r="L3" s="71" t="s">
        <v>39</v>
      </c>
      <c r="M3" s="71" t="s">
        <v>40</v>
      </c>
      <c r="N3" s="71" t="s">
        <v>11</v>
      </c>
      <c r="O3" s="71" t="s">
        <v>41</v>
      </c>
      <c r="P3" s="72" t="s">
        <v>42</v>
      </c>
      <c r="S3" s="478" t="s">
        <v>90</v>
      </c>
      <c r="T3" s="478"/>
      <c r="U3" s="478"/>
      <c r="V3" s="487"/>
      <c r="W3" s="469" t="s">
        <v>91</v>
      </c>
      <c r="X3" s="470"/>
      <c r="Y3" s="470"/>
      <c r="Z3" s="470"/>
      <c r="AC3" s="111" t="s">
        <v>18</v>
      </c>
      <c r="AF3" s="474" t="s">
        <v>48</v>
      </c>
      <c r="AG3" s="475"/>
    </row>
    <row r="4" spans="1:33" ht="24" customHeight="1" thickBot="1" x14ac:dyDescent="0.3">
      <c r="A4" s="84" t="s">
        <v>23</v>
      </c>
      <c r="C4" s="78" t="s">
        <v>202</v>
      </c>
      <c r="D4" s="79" t="s">
        <v>4</v>
      </c>
      <c r="F4" s="86">
        <v>1</v>
      </c>
      <c r="G4" s="87" t="s">
        <v>29</v>
      </c>
      <c r="H4" s="88" t="s">
        <v>34</v>
      </c>
      <c r="J4" s="479" t="s">
        <v>4</v>
      </c>
      <c r="K4" s="71" t="s">
        <v>85</v>
      </c>
      <c r="L4" s="73" t="s">
        <v>44</v>
      </c>
      <c r="M4" s="73" t="s">
        <v>44</v>
      </c>
      <c r="N4" s="73" t="s">
        <v>45</v>
      </c>
      <c r="O4" s="73" t="s">
        <v>46</v>
      </c>
      <c r="P4" s="74" t="s">
        <v>46</v>
      </c>
      <c r="S4" s="468" t="s">
        <v>79</v>
      </c>
      <c r="T4" s="468"/>
      <c r="U4" s="468" t="s">
        <v>80</v>
      </c>
      <c r="V4" s="488"/>
      <c r="W4" s="467" t="s">
        <v>79</v>
      </c>
      <c r="X4" s="468"/>
      <c r="Y4" s="468" t="s">
        <v>80</v>
      </c>
      <c r="Z4" s="468"/>
      <c r="AC4" s="111" t="s">
        <v>14</v>
      </c>
      <c r="AF4" s="476"/>
      <c r="AG4" s="477"/>
    </row>
    <row r="5" spans="1:33" ht="24" customHeight="1" thickTop="1" x14ac:dyDescent="0.25">
      <c r="A5" s="84" t="s">
        <v>24</v>
      </c>
      <c r="C5" s="78" t="s">
        <v>203</v>
      </c>
      <c r="D5" s="80" t="s">
        <v>5</v>
      </c>
      <c r="F5" s="86">
        <v>2</v>
      </c>
      <c r="G5" s="89" t="s">
        <v>30</v>
      </c>
      <c r="H5" s="88" t="s">
        <v>35</v>
      </c>
      <c r="J5" s="479"/>
      <c r="K5" s="71" t="s">
        <v>86</v>
      </c>
      <c r="L5" s="73" t="s">
        <v>44</v>
      </c>
      <c r="M5" s="73" t="s">
        <v>44</v>
      </c>
      <c r="N5" s="73" t="s">
        <v>45</v>
      </c>
      <c r="O5" s="73" t="s">
        <v>46</v>
      </c>
      <c r="P5" s="74" t="s">
        <v>47</v>
      </c>
      <c r="S5" s="68">
        <v>1</v>
      </c>
      <c r="T5" s="68" t="s">
        <v>83</v>
      </c>
      <c r="U5" s="68">
        <v>1</v>
      </c>
      <c r="V5" s="69" t="s">
        <v>85</v>
      </c>
      <c r="W5" s="70">
        <v>5</v>
      </c>
      <c r="X5" s="68" t="s">
        <v>84</v>
      </c>
      <c r="Y5" s="68">
        <v>1</v>
      </c>
      <c r="Z5" s="68" t="s">
        <v>39</v>
      </c>
      <c r="AC5" s="111" t="s">
        <v>52</v>
      </c>
      <c r="AE5" s="471" t="s">
        <v>109</v>
      </c>
      <c r="AF5" s="98" t="s">
        <v>105</v>
      </c>
      <c r="AG5" s="93" t="s">
        <v>49</v>
      </c>
    </row>
    <row r="6" spans="1:33" ht="24" customHeight="1" thickBot="1" x14ac:dyDescent="0.3">
      <c r="A6" s="84" t="s">
        <v>12</v>
      </c>
      <c r="C6" s="81" t="s">
        <v>204</v>
      </c>
      <c r="D6" s="82"/>
      <c r="F6" s="86">
        <v>3</v>
      </c>
      <c r="G6" s="89" t="s">
        <v>31</v>
      </c>
      <c r="H6" s="88" t="s">
        <v>36</v>
      </c>
      <c r="J6" s="479"/>
      <c r="K6" s="71" t="s">
        <v>116</v>
      </c>
      <c r="L6" s="73" t="s">
        <v>44</v>
      </c>
      <c r="M6" s="73" t="s">
        <v>45</v>
      </c>
      <c r="N6" s="73" t="s">
        <v>46</v>
      </c>
      <c r="O6" s="73" t="s">
        <v>47</v>
      </c>
      <c r="P6" s="74" t="s">
        <v>47</v>
      </c>
      <c r="S6" s="68"/>
      <c r="T6" s="68"/>
      <c r="U6" s="68">
        <v>2</v>
      </c>
      <c r="V6" s="69" t="s">
        <v>86</v>
      </c>
      <c r="W6" s="70"/>
      <c r="X6" s="68"/>
      <c r="Y6" s="68">
        <v>2</v>
      </c>
      <c r="Z6" s="68" t="s">
        <v>40</v>
      </c>
      <c r="AC6" s="111" t="s">
        <v>15</v>
      </c>
      <c r="AE6" s="472"/>
      <c r="AF6" s="98" t="s">
        <v>106</v>
      </c>
      <c r="AG6" s="93" t="s">
        <v>99</v>
      </c>
    </row>
    <row r="7" spans="1:33" ht="24" customHeight="1" x14ac:dyDescent="0.25">
      <c r="A7" s="84" t="s">
        <v>20</v>
      </c>
      <c r="F7" s="86">
        <v>4</v>
      </c>
      <c r="G7" s="89" t="s">
        <v>32</v>
      </c>
      <c r="H7" s="88" t="s">
        <v>37</v>
      </c>
      <c r="J7" s="479"/>
      <c r="K7" s="71" t="s">
        <v>88</v>
      </c>
      <c r="L7" s="73" t="s">
        <v>45</v>
      </c>
      <c r="M7" s="73" t="s">
        <v>46</v>
      </c>
      <c r="N7" s="73" t="s">
        <v>46</v>
      </c>
      <c r="O7" s="73" t="s">
        <v>47</v>
      </c>
      <c r="P7" s="74" t="s">
        <v>47</v>
      </c>
      <c r="S7" s="68">
        <v>2</v>
      </c>
      <c r="T7" s="68" t="s">
        <v>82</v>
      </c>
      <c r="U7" s="68">
        <v>3</v>
      </c>
      <c r="V7" s="69" t="s">
        <v>87</v>
      </c>
      <c r="W7" s="70">
        <v>10</v>
      </c>
      <c r="X7" s="68" t="s">
        <v>11</v>
      </c>
      <c r="Y7" s="68">
        <v>3</v>
      </c>
      <c r="Z7" s="68" t="s">
        <v>11</v>
      </c>
      <c r="AC7" s="111" t="s">
        <v>50</v>
      </c>
      <c r="AE7" s="472"/>
      <c r="AF7" s="98" t="s">
        <v>107</v>
      </c>
      <c r="AG7" s="93" t="s">
        <v>100</v>
      </c>
    </row>
    <row r="8" spans="1:33" ht="24" customHeight="1" thickBot="1" x14ac:dyDescent="0.3">
      <c r="A8" s="84" t="s">
        <v>25</v>
      </c>
      <c r="F8" s="90">
        <v>5</v>
      </c>
      <c r="G8" s="91" t="s">
        <v>33</v>
      </c>
      <c r="H8" s="92" t="s">
        <v>38</v>
      </c>
      <c r="J8" s="480"/>
      <c r="K8" s="75" t="s">
        <v>117</v>
      </c>
      <c r="L8" s="76" t="s">
        <v>46</v>
      </c>
      <c r="M8" s="76" t="s">
        <v>46</v>
      </c>
      <c r="N8" s="76" t="s">
        <v>47</v>
      </c>
      <c r="O8" s="76" t="s">
        <v>47</v>
      </c>
      <c r="P8" s="77" t="s">
        <v>47</v>
      </c>
      <c r="S8" s="68"/>
      <c r="T8" s="68"/>
      <c r="U8" s="68">
        <v>4</v>
      </c>
      <c r="V8" s="69" t="s">
        <v>88</v>
      </c>
      <c r="W8" s="70"/>
      <c r="X8" s="68"/>
      <c r="Y8" s="68">
        <v>4</v>
      </c>
      <c r="Z8" s="68" t="s">
        <v>41</v>
      </c>
      <c r="AC8" s="111" t="s">
        <v>16</v>
      </c>
      <c r="AE8" s="473"/>
      <c r="AF8" s="99" t="s">
        <v>108</v>
      </c>
      <c r="AG8" s="94" t="s">
        <v>100</v>
      </c>
    </row>
    <row r="9" spans="1:33" ht="24" customHeight="1" thickBot="1" x14ac:dyDescent="0.3">
      <c r="A9" s="85" t="s">
        <v>53</v>
      </c>
      <c r="S9" s="68">
        <v>3</v>
      </c>
      <c r="T9" s="68" t="s">
        <v>81</v>
      </c>
      <c r="U9" s="68">
        <v>5</v>
      </c>
      <c r="V9" s="69" t="s">
        <v>89</v>
      </c>
      <c r="W9" s="70">
        <v>20</v>
      </c>
      <c r="X9" s="68" t="s">
        <v>42</v>
      </c>
      <c r="Y9" s="68">
        <v>5</v>
      </c>
      <c r="Z9" s="68" t="s">
        <v>42</v>
      </c>
      <c r="AC9" s="112" t="s">
        <v>98</v>
      </c>
    </row>
    <row r="10" spans="1:33" ht="36" customHeight="1" thickTop="1" x14ac:dyDescent="0.25">
      <c r="AE10" s="471" t="s">
        <v>110</v>
      </c>
      <c r="AF10" s="100" t="s">
        <v>55</v>
      </c>
      <c r="AG10" s="95" t="s">
        <v>101</v>
      </c>
    </row>
    <row r="11" spans="1:33" ht="66" customHeight="1" x14ac:dyDescent="0.25">
      <c r="AC11" s="213"/>
      <c r="AE11" s="472"/>
      <c r="AF11" s="101" t="s">
        <v>54</v>
      </c>
      <c r="AG11" s="96" t="s">
        <v>102</v>
      </c>
    </row>
    <row r="12" spans="1:33" ht="51" customHeight="1" x14ac:dyDescent="0.25">
      <c r="AC12" s="214"/>
      <c r="AE12" s="472"/>
      <c r="AF12" s="101" t="s">
        <v>56</v>
      </c>
      <c r="AG12" s="96" t="s">
        <v>103</v>
      </c>
    </row>
    <row r="13" spans="1:33" ht="36.950000000000003" customHeight="1" thickBot="1" x14ac:dyDescent="0.3">
      <c r="AC13" s="214"/>
      <c r="AE13" s="473"/>
      <c r="AF13" s="102" t="s">
        <v>49</v>
      </c>
      <c r="AG13" s="97" t="s">
        <v>104</v>
      </c>
    </row>
    <row r="14" spans="1:33" ht="30" customHeight="1" thickTop="1" x14ac:dyDescent="0.25">
      <c r="AC14" s="8"/>
    </row>
    <row r="15" spans="1:33" ht="24" customHeight="1" x14ac:dyDescent="0.25">
      <c r="AC15" s="214"/>
    </row>
  </sheetData>
  <dataConsolidate/>
  <customSheetViews>
    <customSheetView guid="{B83C9EB8-C964-4489-98C8-19C81BFAE010}" showGridLines="0" topLeftCell="I1">
      <selection activeCell="W11" sqref="W11"/>
      <pageMargins left="0.7" right="0.7" top="0.75" bottom="0.75" header="0.3" footer="0.3"/>
      <pageSetup paperSize="9" orientation="portrait" r:id="rId1"/>
    </customSheetView>
    <customSheetView guid="{42BB51DB-DC3E-4DA5-9499-5574EB19780E}" showGridLines="0" topLeftCell="I1">
      <selection activeCell="W11" sqref="W11"/>
      <pageMargins left="0.7" right="0.7" top="0.75" bottom="0.75" header="0.3" footer="0.3"/>
      <pageSetup paperSize="9" orientation="portrait" r:id="rId2"/>
    </customSheetView>
    <customSheetView guid="{D8BB7E15-0E8F-45FC-AD1A-6D8C295A087C}" showGridLines="0" topLeftCell="I1">
      <selection activeCell="W11" sqref="W11"/>
      <pageMargins left="0.7" right="0.7" top="0.75" bottom="0.75" header="0.3" footer="0.3"/>
      <pageSetup paperSize="9" orientation="portrait" r:id="rId3"/>
    </customSheetView>
    <customSheetView guid="{F7D68F61-F89A-4541-9A78-C25C58CA23E3}" showGridLines="0" topLeftCell="I1">
      <selection activeCell="W11" sqref="W11"/>
      <pageMargins left="0.7" right="0.7" top="0.75" bottom="0.75" header="0.3" footer="0.3"/>
      <pageSetup paperSize="9" orientation="portrait" r:id="rId4"/>
    </customSheetView>
    <customSheetView guid="{4890415D-ABA4-4363-9A7D-9DAD39F08A9F}" showGridLines="0" topLeftCell="I1">
      <selection activeCell="W11" sqref="W11"/>
      <pageMargins left="0.7" right="0.7" top="0.75" bottom="0.75" header="0.3" footer="0.3"/>
      <pageSetup paperSize="9" orientation="portrait" r:id="rId5"/>
    </customSheetView>
    <customSheetView guid="{D504B807-AE7E-4042-848D-21D8E9CBBAC1}" showGridLines="0" topLeftCell="I1">
      <selection activeCell="W11" sqref="W11"/>
      <pageMargins left="0.7" right="0.7" top="0.75" bottom="0.75" header="0.3" footer="0.3"/>
      <pageSetup paperSize="9" orientation="portrait" r:id="rId6"/>
    </customSheetView>
    <customSheetView guid="{C9A812A3-B23E-4057-8694-158B0DEE8D06}" showGridLines="0" topLeftCell="I1">
      <selection activeCell="W11" sqref="W11"/>
      <pageMargins left="0.7" right="0.7" top="0.75" bottom="0.75" header="0.3" footer="0.3"/>
      <pageSetup paperSize="9" orientation="portrait" r:id="rId7"/>
    </customSheetView>
    <customSheetView guid="{B74BB35E-E214-422E-BB39-6D168553F4C5}" showGridLines="0" topLeftCell="I1">
      <selection activeCell="W11" sqref="W11"/>
      <pageMargins left="0.7" right="0.7" top="0.75" bottom="0.75" header="0.3" footer="0.3"/>
      <pageSetup paperSize="9" orientation="portrait" r:id="rId8"/>
    </customSheetView>
    <customSheetView guid="{915A0EBC-A358-405B-93F7-90752DA34B9F}" showGridLines="0" topLeftCell="I1">
      <selection activeCell="W11" sqref="W11"/>
      <pageMargins left="0.7" right="0.7" top="0.75" bottom="0.75" header="0.3" footer="0.3"/>
      <pageSetup paperSize="9" orientation="portrait" r:id="rId9"/>
    </customSheetView>
    <customSheetView guid="{31578BE1-199E-4DDD-BD28-180CDA7042A3}" showGridLines="0" topLeftCell="I1">
      <selection activeCell="W11" sqref="W11"/>
      <pageMargins left="0.7" right="0.7" top="0.75" bottom="0.75" header="0.3" footer="0.3"/>
      <pageSetup paperSize="9" orientation="portrait" r:id="rId10"/>
    </customSheetView>
    <customSheetView guid="{C8C25E0F-313C-40E1-BC27-B55128053FAD}" showGridLines="0" topLeftCell="I1">
      <selection activeCell="W11" sqref="W11"/>
      <pageMargins left="0.7" right="0.7" top="0.75" bottom="0.75" header="0.3" footer="0.3"/>
      <pageSetup paperSize="9" orientation="portrait" r:id="rId11"/>
    </customSheetView>
    <customSheetView guid="{D674221F-3F50-45D7-B99E-107AE99970DE}" showGridLines="0" topLeftCell="I1">
      <selection activeCell="W11" sqref="W11"/>
      <pageMargins left="0.7" right="0.7" top="0.75" bottom="0.75" header="0.3" footer="0.3"/>
      <pageSetup paperSize="9" orientation="portrait" r:id="rId12"/>
    </customSheetView>
    <customSheetView guid="{E51A7B7A-B72C-4D0D-BEC9-3100296DDB1B}" showGridLines="0" topLeftCell="I1">
      <selection activeCell="W11" sqref="W11"/>
      <pageMargins left="0.7" right="0.7" top="0.75" bottom="0.75" header="0.3" footer="0.3"/>
      <pageSetup paperSize="9" orientation="portrait" r:id="rId13"/>
    </customSheetView>
    <customSheetView guid="{C9A17BF0-2451-44C4-898F-CFB8403323EA}" showGridLines="0" topLeftCell="I1">
      <selection activeCell="W11" sqref="W11"/>
      <pageMargins left="0.7" right="0.7" top="0.75" bottom="0.75" header="0.3" footer="0.3"/>
      <pageSetup paperSize="9" orientation="portrait" r:id="rId14"/>
    </customSheetView>
    <customSheetView guid="{DC041AD4-35AB-4F1B-9F3D-F08C88A9A16C}" showGridLines="0" topLeftCell="I1">
      <selection activeCell="W11" sqref="W11"/>
      <pageMargins left="0.7" right="0.7" top="0.75" bottom="0.75" header="0.3" footer="0.3"/>
      <pageSetup paperSize="9" orientation="portrait" r:id="rId15"/>
    </customSheetView>
    <customSheetView guid="{CC42E740-ADA2-4B3E-AB77-9BBCCE9EC444}" showGridLines="0" topLeftCell="I1">
      <selection activeCell="W11" sqref="W11"/>
      <pageMargins left="0.7" right="0.7" top="0.75" bottom="0.75" header="0.3" footer="0.3"/>
      <pageSetup paperSize="9" orientation="portrait" r:id="rId16"/>
    </customSheetView>
    <customSheetView guid="{AF3BF2A1-5C19-43AE-A08B-3E418E8AE543}" showGridLines="0" topLeftCell="I1">
      <selection activeCell="W11" sqref="W11"/>
      <pageMargins left="0.7" right="0.7" top="0.75" bottom="0.75" header="0.3" footer="0.3"/>
      <pageSetup paperSize="9" orientation="portrait" r:id="rId17"/>
    </customSheetView>
    <customSheetView guid="{ADD38025-F4B2-44E2-9D06-07A9BF0F3A51}" showGridLines="0" topLeftCell="I1">
      <selection activeCell="W11" sqref="W11"/>
      <pageMargins left="0.7" right="0.7" top="0.75" bottom="0.75" header="0.3" footer="0.3"/>
      <pageSetup paperSize="9" orientation="portrait" r:id="rId18"/>
    </customSheetView>
    <customSheetView guid="{97D65C1E-976A-4956-97FC-0E8188ABCFAA}" showGridLines="0" topLeftCell="I1">
      <selection activeCell="W11" sqref="W11"/>
      <pageMargins left="0.7" right="0.7" top="0.75" bottom="0.75" header="0.3" footer="0.3"/>
      <pageSetup paperSize="9" orientation="portrait" r:id="rId19"/>
    </customSheetView>
  </customSheetViews>
  <mergeCells count="15">
    <mergeCell ref="AE5:AE8"/>
    <mergeCell ref="AE10:AE13"/>
    <mergeCell ref="AF3:AG4"/>
    <mergeCell ref="S2:Z2"/>
    <mergeCell ref="J4:J8"/>
    <mergeCell ref="L2:P2"/>
    <mergeCell ref="J2:K3"/>
    <mergeCell ref="S3:V3"/>
    <mergeCell ref="S4:T4"/>
    <mergeCell ref="U4:V4"/>
    <mergeCell ref="C3:D3"/>
    <mergeCell ref="F3:H3"/>
    <mergeCell ref="W4:X4"/>
    <mergeCell ref="Y4:Z4"/>
    <mergeCell ref="W3:Z3"/>
  </mergeCells>
  <dataValidations count="1">
    <dataValidation type="list" allowBlank="1" showInputMessage="1" showErrorMessage="1" sqref="A3:B9" xr:uid="{00000000-0002-0000-0900-000000000000}">
      <formula1>$A$3:$A$9</formula1>
    </dataValidation>
  </dataValidations>
  <pageMargins left="0.7" right="0.7" top="0.75" bottom="0.75" header="0.3" footer="0.3"/>
  <pageSetup paperSize="9" orientation="landscape" r:id="rId20"/>
  <drawing r:id="rId2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autoPageBreaks="0"/>
  </sheetPr>
  <dimension ref="A1:G24"/>
  <sheetViews>
    <sheetView zoomScale="85" zoomScaleNormal="85" workbookViewId="0">
      <selection activeCell="R5" sqref="R5:R8"/>
    </sheetView>
  </sheetViews>
  <sheetFormatPr baseColWidth="10" defaultColWidth="11.42578125" defaultRowHeight="15" x14ac:dyDescent="0.25"/>
  <cols>
    <col min="1" max="1" width="6.7109375" style="4" customWidth="1"/>
    <col min="2" max="2" width="16.7109375" style="4" customWidth="1"/>
    <col min="3" max="7" width="24.7109375" style="4" customWidth="1"/>
    <col min="8" max="8" width="11.42578125" style="4"/>
    <col min="9" max="9" width="32.42578125" style="4" bestFit="1" customWidth="1"/>
    <col min="10" max="10" width="21.28515625" style="4" bestFit="1" customWidth="1"/>
    <col min="11" max="11" width="24.28515625" style="4" bestFit="1" customWidth="1"/>
    <col min="12" max="12" width="38.28515625" style="4" bestFit="1" customWidth="1"/>
    <col min="13" max="16384" width="11.42578125" style="4"/>
  </cols>
  <sheetData>
    <row r="1" spans="1:7" s="114" customFormat="1" ht="24" customHeight="1" x14ac:dyDescent="0.25">
      <c r="A1" s="489" t="s">
        <v>5</v>
      </c>
      <c r="B1" s="116" t="s">
        <v>146</v>
      </c>
      <c r="C1" s="117">
        <v>1</v>
      </c>
      <c r="D1" s="117">
        <v>2</v>
      </c>
      <c r="E1" s="117">
        <v>3</v>
      </c>
      <c r="F1" s="117">
        <v>4</v>
      </c>
      <c r="G1" s="118">
        <v>5</v>
      </c>
    </row>
    <row r="2" spans="1:7" ht="63.95" customHeight="1" x14ac:dyDescent="0.25">
      <c r="A2" s="490"/>
      <c r="B2" s="113" t="s">
        <v>147</v>
      </c>
      <c r="C2" s="115" t="s">
        <v>121</v>
      </c>
      <c r="D2" s="115" t="s">
        <v>126</v>
      </c>
      <c r="E2" s="115" t="s">
        <v>131</v>
      </c>
      <c r="F2" s="115" t="s">
        <v>136</v>
      </c>
      <c r="G2" s="119" t="s">
        <v>141</v>
      </c>
    </row>
    <row r="3" spans="1:7" s="114" customFormat="1" ht="24" customHeight="1" thickBot="1" x14ac:dyDescent="0.3">
      <c r="A3" s="491"/>
      <c r="B3" s="127" t="s">
        <v>148</v>
      </c>
      <c r="C3" s="128" t="s">
        <v>39</v>
      </c>
      <c r="D3" s="128" t="s">
        <v>40</v>
      </c>
      <c r="E3" s="128" t="s">
        <v>11</v>
      </c>
      <c r="F3" s="128" t="s">
        <v>41</v>
      </c>
      <c r="G3" s="129" t="s">
        <v>42</v>
      </c>
    </row>
    <row r="4" spans="1:7" ht="36" customHeight="1" x14ac:dyDescent="0.25">
      <c r="A4" s="492" t="s">
        <v>118</v>
      </c>
      <c r="B4" s="124" t="s">
        <v>119</v>
      </c>
      <c r="C4" s="125" t="s">
        <v>122</v>
      </c>
      <c r="D4" s="125" t="s">
        <v>127</v>
      </c>
      <c r="E4" s="125" t="s">
        <v>132</v>
      </c>
      <c r="F4" s="125" t="s">
        <v>137</v>
      </c>
      <c r="G4" s="126" t="s">
        <v>142</v>
      </c>
    </row>
    <row r="5" spans="1:7" ht="36" customHeight="1" x14ac:dyDescent="0.25">
      <c r="A5" s="490"/>
      <c r="B5" s="113" t="s">
        <v>120</v>
      </c>
      <c r="C5" s="3" t="s">
        <v>123</v>
      </c>
      <c r="D5" s="3" t="s">
        <v>128</v>
      </c>
      <c r="E5" s="3" t="s">
        <v>133</v>
      </c>
      <c r="F5" s="3" t="s">
        <v>138</v>
      </c>
      <c r="G5" s="120" t="s">
        <v>143</v>
      </c>
    </row>
    <row r="6" spans="1:7" ht="36" customHeight="1" x14ac:dyDescent="0.25">
      <c r="A6" s="490"/>
      <c r="B6" s="113" t="s">
        <v>10</v>
      </c>
      <c r="C6" s="3" t="s">
        <v>124</v>
      </c>
      <c r="D6" s="3" t="s">
        <v>129</v>
      </c>
      <c r="E6" s="3" t="s">
        <v>134</v>
      </c>
      <c r="F6" s="3" t="s">
        <v>139</v>
      </c>
      <c r="G6" s="120" t="s">
        <v>144</v>
      </c>
    </row>
    <row r="7" spans="1:7" ht="36" customHeight="1" x14ac:dyDescent="0.25">
      <c r="A7" s="490"/>
      <c r="B7" s="113" t="s">
        <v>24</v>
      </c>
      <c r="C7" s="3" t="s">
        <v>125</v>
      </c>
      <c r="D7" s="3" t="s">
        <v>130</v>
      </c>
      <c r="E7" s="3" t="s">
        <v>135</v>
      </c>
      <c r="F7" s="3" t="s">
        <v>140</v>
      </c>
      <c r="G7" s="120" t="s">
        <v>145</v>
      </c>
    </row>
    <row r="8" spans="1:7" ht="36" customHeight="1" x14ac:dyDescent="0.25">
      <c r="A8" s="490"/>
      <c r="B8" s="113" t="s">
        <v>149</v>
      </c>
      <c r="C8" s="3" t="s">
        <v>150</v>
      </c>
      <c r="D8" s="3" t="s">
        <v>151</v>
      </c>
      <c r="E8" s="3" t="s">
        <v>152</v>
      </c>
      <c r="F8" s="3" t="s">
        <v>153</v>
      </c>
      <c r="G8" s="120" t="s">
        <v>154</v>
      </c>
    </row>
    <row r="9" spans="1:7" ht="63.95" customHeight="1" x14ac:dyDescent="0.25">
      <c r="A9" s="490"/>
      <c r="B9" s="113" t="s">
        <v>155</v>
      </c>
      <c r="C9" s="3" t="s">
        <v>158</v>
      </c>
      <c r="D9" s="3" t="s">
        <v>159</v>
      </c>
      <c r="E9" s="3" t="s">
        <v>160</v>
      </c>
      <c r="F9" s="3" t="s">
        <v>161</v>
      </c>
      <c r="G9" s="120" t="s">
        <v>162</v>
      </c>
    </row>
    <row r="10" spans="1:7" ht="63.95" customHeight="1" x14ac:dyDescent="0.25">
      <c r="A10" s="490"/>
      <c r="B10" s="113" t="s">
        <v>51</v>
      </c>
      <c r="C10" s="3" t="s">
        <v>163</v>
      </c>
      <c r="D10" s="3" t="s">
        <v>164</v>
      </c>
      <c r="E10" s="3" t="s">
        <v>166</v>
      </c>
      <c r="F10" s="3" t="s">
        <v>165</v>
      </c>
      <c r="G10" s="120" t="s">
        <v>167</v>
      </c>
    </row>
    <row r="11" spans="1:7" ht="50.1" customHeight="1" x14ac:dyDescent="0.25">
      <c r="A11" s="490"/>
      <c r="B11" s="113" t="s">
        <v>156</v>
      </c>
      <c r="C11" s="3" t="s">
        <v>168</v>
      </c>
      <c r="D11" s="3" t="s">
        <v>168</v>
      </c>
      <c r="E11" s="3" t="s">
        <v>168</v>
      </c>
      <c r="F11" s="3" t="s">
        <v>168</v>
      </c>
      <c r="G11" s="120" t="s">
        <v>169</v>
      </c>
    </row>
    <row r="12" spans="1:7" ht="36" customHeight="1" thickBot="1" x14ac:dyDescent="0.3">
      <c r="A12" s="491"/>
      <c r="B12" s="121" t="s">
        <v>157</v>
      </c>
      <c r="C12" s="122" t="s">
        <v>170</v>
      </c>
      <c r="D12" s="122" t="s">
        <v>170</v>
      </c>
      <c r="E12" s="122" t="s">
        <v>170</v>
      </c>
      <c r="F12" s="122" t="s">
        <v>170</v>
      </c>
      <c r="G12" s="123" t="s">
        <v>170</v>
      </c>
    </row>
    <row r="13" spans="1:7" ht="36" customHeight="1" x14ac:dyDescent="0.25"/>
    <row r="14" spans="1:7" ht="36" customHeight="1" x14ac:dyDescent="0.25"/>
    <row r="15" spans="1:7" ht="36" customHeight="1" x14ac:dyDescent="0.25"/>
    <row r="16" spans="1:7" ht="36" customHeight="1" x14ac:dyDescent="0.25"/>
    <row r="17" ht="36" customHeight="1" x14ac:dyDescent="0.25"/>
    <row r="18" ht="36" customHeight="1" x14ac:dyDescent="0.25"/>
    <row r="19" ht="36" customHeight="1" x14ac:dyDescent="0.25"/>
    <row r="20" ht="36" customHeight="1" x14ac:dyDescent="0.25"/>
    <row r="21" ht="36" customHeight="1" x14ac:dyDescent="0.25"/>
    <row r="22" ht="36" customHeight="1" x14ac:dyDescent="0.25"/>
    <row r="23" ht="36" customHeight="1" x14ac:dyDescent="0.25"/>
    <row r="24" ht="36" customHeight="1" x14ac:dyDescent="0.25"/>
  </sheetData>
  <customSheetViews>
    <customSheetView guid="{B83C9EB8-C964-4489-98C8-19C81BFAE010}" scale="126" topLeftCell="D7">
      <selection activeCell="I12" sqref="I12"/>
      <pageMargins left="0.7" right="0.7" top="0.75" bottom="0.75" header="0.3" footer="0.3"/>
      <pageSetup paperSize="9" orientation="portrait" r:id="rId1"/>
    </customSheetView>
    <customSheetView guid="{42BB51DB-DC3E-4DA5-9499-5574EB19780E}" scale="126" topLeftCell="D7">
      <selection activeCell="I12" sqref="I12"/>
      <pageMargins left="0.7" right="0.7" top="0.75" bottom="0.75" header="0.3" footer="0.3"/>
      <pageSetup paperSize="9" orientation="portrait" r:id="rId2"/>
    </customSheetView>
    <customSheetView guid="{D8BB7E15-0E8F-45FC-AD1A-6D8C295A087C}" scale="126" topLeftCell="D7">
      <selection activeCell="I12" sqref="I12"/>
      <pageMargins left="0.7" right="0.7" top="0.75" bottom="0.75" header="0.3" footer="0.3"/>
      <pageSetup paperSize="9" orientation="portrait" r:id="rId3"/>
    </customSheetView>
    <customSheetView guid="{F7D68F61-F89A-4541-9A78-C25C58CA23E3}" scale="126" printArea="1" topLeftCell="D7">
      <selection activeCell="I12" sqref="I12"/>
      <pageMargins left="0.7" right="0.7" top="0.75" bottom="0.75" header="0.3" footer="0.3"/>
      <pageSetup paperSize="9" orientation="portrait" r:id="rId4"/>
    </customSheetView>
    <customSheetView guid="{4890415D-ABA4-4363-9A7D-9DAD39F08A9F}" scale="126" printArea="1" topLeftCell="D7">
      <selection activeCell="I12" sqref="I12"/>
      <pageMargins left="0.7" right="0.7" top="0.75" bottom="0.75" header="0.3" footer="0.3"/>
      <pageSetup paperSize="9" orientation="portrait" r:id="rId5"/>
    </customSheetView>
    <customSheetView guid="{D504B807-AE7E-4042-848D-21D8E9CBBAC1}" scale="126" topLeftCell="D7">
      <selection activeCell="I12" sqref="I12"/>
      <pageMargins left="0.7" right="0.7" top="0.75" bottom="0.75" header="0.3" footer="0.3"/>
      <pageSetup paperSize="9" orientation="portrait" r:id="rId6"/>
    </customSheetView>
    <customSheetView guid="{C9A812A3-B23E-4057-8694-158B0DEE8D06}" scale="126" topLeftCell="D7">
      <selection activeCell="I12" sqref="I12"/>
      <pageMargins left="0.7" right="0.7" top="0.75" bottom="0.75" header="0.3" footer="0.3"/>
      <pageSetup paperSize="9" orientation="portrait" r:id="rId7"/>
    </customSheetView>
    <customSheetView guid="{B74BB35E-E214-422E-BB39-6D168553F4C5}" scale="126" topLeftCell="D7">
      <selection activeCell="I12" sqref="I12"/>
      <pageMargins left="0.7" right="0.7" top="0.75" bottom="0.75" header="0.3" footer="0.3"/>
      <pageSetup paperSize="9" orientation="portrait" r:id="rId8"/>
    </customSheetView>
    <customSheetView guid="{915A0EBC-A358-405B-93F7-90752DA34B9F}" scale="126" topLeftCell="D7">
      <selection activeCell="I12" sqref="I12"/>
      <pageMargins left="0.7" right="0.7" top="0.75" bottom="0.75" header="0.3" footer="0.3"/>
      <pageSetup paperSize="9" orientation="portrait" r:id="rId9"/>
    </customSheetView>
    <customSheetView guid="{31578BE1-199E-4DDD-BD28-180CDA7042A3}" scale="126" topLeftCell="D7">
      <selection activeCell="I12" sqref="I12"/>
      <pageMargins left="0.7" right="0.7" top="0.75" bottom="0.75" header="0.3" footer="0.3"/>
      <pageSetup paperSize="9" orientation="portrait" r:id="rId10"/>
    </customSheetView>
    <customSheetView guid="{C8C25E0F-313C-40E1-BC27-B55128053FAD}" scale="126" topLeftCell="D7">
      <selection activeCell="I12" sqref="I12"/>
      <pageMargins left="0.7" right="0.7" top="0.75" bottom="0.75" header="0.3" footer="0.3"/>
      <pageSetup paperSize="9" orientation="portrait" r:id="rId11"/>
    </customSheetView>
    <customSheetView guid="{D674221F-3F50-45D7-B99E-107AE99970DE}" scale="126" topLeftCell="D7">
      <selection activeCell="I12" sqref="I12"/>
      <pageMargins left="0.7" right="0.7" top="0.75" bottom="0.75" header="0.3" footer="0.3"/>
      <pageSetup paperSize="9" orientation="portrait" r:id="rId12"/>
    </customSheetView>
    <customSheetView guid="{E51A7B7A-B72C-4D0D-BEC9-3100296DDB1B}" scale="126" topLeftCell="D7">
      <selection activeCell="I12" sqref="I12"/>
      <pageMargins left="0.7" right="0.7" top="0.75" bottom="0.75" header="0.3" footer="0.3"/>
      <pageSetup paperSize="9" orientation="portrait" r:id="rId13"/>
    </customSheetView>
    <customSheetView guid="{C9A17BF0-2451-44C4-898F-CFB8403323EA}" scale="126" topLeftCell="D7">
      <selection activeCell="I12" sqref="I12"/>
      <pageMargins left="0.7" right="0.7" top="0.75" bottom="0.75" header="0.3" footer="0.3"/>
      <pageSetup paperSize="9" orientation="portrait" r:id="rId14"/>
    </customSheetView>
    <customSheetView guid="{DC041AD4-35AB-4F1B-9F3D-F08C88A9A16C}" scale="126" topLeftCell="D7">
      <selection activeCell="I12" sqref="I12"/>
      <pageMargins left="0.7" right="0.7" top="0.75" bottom="0.75" header="0.3" footer="0.3"/>
      <pageSetup paperSize="9" orientation="portrait" r:id="rId15"/>
    </customSheetView>
    <customSheetView guid="{CC42E740-ADA2-4B3E-AB77-9BBCCE9EC444}" scale="126" topLeftCell="D7">
      <selection activeCell="I12" sqref="I12"/>
      <pageMargins left="0.7" right="0.7" top="0.75" bottom="0.75" header="0.3" footer="0.3"/>
      <pageSetup paperSize="9" orientation="portrait" r:id="rId16"/>
    </customSheetView>
    <customSheetView guid="{AF3BF2A1-5C19-43AE-A08B-3E418E8AE543}" scale="126" topLeftCell="D7">
      <selection activeCell="I12" sqref="I12"/>
      <pageMargins left="0.7" right="0.7" top="0.75" bottom="0.75" header="0.3" footer="0.3"/>
      <pageSetup paperSize="9" orientation="portrait" r:id="rId17"/>
    </customSheetView>
    <customSheetView guid="{ADD38025-F4B2-44E2-9D06-07A9BF0F3A51}" topLeftCell="B1">
      <selection activeCell="I12" sqref="I12"/>
      <pageMargins left="0.7" right="0.7" top="0.75" bottom="0.75" header="0.3" footer="0.3"/>
      <pageSetup paperSize="9" orientation="portrait" r:id="rId18"/>
    </customSheetView>
    <customSheetView guid="{97D65C1E-976A-4956-97FC-0E8188ABCFAA}" topLeftCell="B1">
      <selection activeCell="I12" sqref="I12"/>
      <pageMargins left="0.7" right="0.7" top="0.75" bottom="0.75" header="0.3" footer="0.3"/>
      <pageSetup paperSize="9" orientation="portrait" r:id="rId19"/>
    </customSheetView>
  </customSheetViews>
  <mergeCells count="2">
    <mergeCell ref="A1:A3"/>
    <mergeCell ref="A4:A12"/>
  </mergeCells>
  <pageMargins left="0.11811023622047245" right="0.11811023622047245" top="0.74803149606299213" bottom="0.74803149606299213" header="0.31496062992125984" footer="0.31496062992125984"/>
  <pageSetup paperSize="9" scale="95" orientation="landscape" r:id="rId2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AH9"/>
  <sheetViews>
    <sheetView zoomScale="131" zoomScaleNormal="131" workbookViewId="0">
      <selection activeCell="R5" sqref="R5:R8"/>
    </sheetView>
  </sheetViews>
  <sheetFormatPr baseColWidth="10" defaultColWidth="11.42578125" defaultRowHeight="15" x14ac:dyDescent="0.25"/>
  <cols>
    <col min="1" max="1" width="6.7109375" style="52" customWidth="1"/>
    <col min="2" max="2" width="5.7109375" style="52" customWidth="1"/>
    <col min="3" max="3" width="4.7109375" style="52" customWidth="1"/>
    <col min="4" max="8" width="8.7109375" style="52" customWidth="1"/>
    <col min="9" max="9" width="5.7109375" style="52" customWidth="1"/>
    <col min="10" max="89" width="2.7109375" style="52" customWidth="1"/>
    <col min="90" max="16384" width="11.42578125" style="52"/>
  </cols>
  <sheetData>
    <row r="1" spans="2:34" ht="36" customHeight="1" x14ac:dyDescent="0.25"/>
    <row r="2" spans="2:34" ht="39.950000000000003" customHeight="1" x14ac:dyDescent="0.25">
      <c r="B2" s="494" t="s">
        <v>4</v>
      </c>
      <c r="C2" s="52">
        <v>5</v>
      </c>
      <c r="D2" s="136">
        <f>$C2*D$7</f>
        <v>5</v>
      </c>
      <c r="E2" s="137">
        <f t="shared" ref="D2:H6" si="0">$C2*E$7</f>
        <v>10</v>
      </c>
      <c r="F2" s="138">
        <f t="shared" si="0"/>
        <v>15</v>
      </c>
      <c r="G2" s="139">
        <f t="shared" si="0"/>
        <v>20</v>
      </c>
      <c r="H2" s="139">
        <f t="shared" si="0"/>
        <v>25</v>
      </c>
    </row>
    <row r="3" spans="2:34" ht="39.950000000000003" customHeight="1" x14ac:dyDescent="0.25">
      <c r="B3" s="494"/>
      <c r="C3" s="52">
        <v>4</v>
      </c>
      <c r="D3" s="140">
        <f t="shared" si="0"/>
        <v>4</v>
      </c>
      <c r="E3" s="136">
        <f t="shared" si="0"/>
        <v>8</v>
      </c>
      <c r="F3" s="137">
        <f t="shared" si="0"/>
        <v>12</v>
      </c>
      <c r="G3" s="138">
        <f t="shared" si="0"/>
        <v>16</v>
      </c>
      <c r="H3" s="139">
        <f t="shared" si="0"/>
        <v>20</v>
      </c>
    </row>
    <row r="4" spans="2:34" ht="39.950000000000003" customHeight="1" x14ac:dyDescent="0.25">
      <c r="B4" s="494"/>
      <c r="C4" s="52">
        <v>3</v>
      </c>
      <c r="D4" s="140">
        <f t="shared" si="0"/>
        <v>3</v>
      </c>
      <c r="E4" s="136">
        <f t="shared" si="0"/>
        <v>6</v>
      </c>
      <c r="F4" s="136">
        <f t="shared" si="0"/>
        <v>9</v>
      </c>
      <c r="G4" s="137">
        <f t="shared" si="0"/>
        <v>12</v>
      </c>
      <c r="H4" s="138">
        <f t="shared" si="0"/>
        <v>15</v>
      </c>
    </row>
    <row r="5" spans="2:34" ht="39.950000000000003" customHeight="1" x14ac:dyDescent="0.25">
      <c r="B5" s="494"/>
      <c r="C5" s="52">
        <v>2</v>
      </c>
      <c r="D5" s="140">
        <f t="shared" si="0"/>
        <v>2</v>
      </c>
      <c r="E5" s="140">
        <f t="shared" si="0"/>
        <v>4</v>
      </c>
      <c r="F5" s="136">
        <f t="shared" si="0"/>
        <v>6</v>
      </c>
      <c r="G5" s="136">
        <f t="shared" si="0"/>
        <v>8</v>
      </c>
      <c r="H5" s="137">
        <f t="shared" si="0"/>
        <v>10</v>
      </c>
    </row>
    <row r="6" spans="2:34" ht="39.950000000000003" customHeight="1" x14ac:dyDescent="0.25">
      <c r="B6" s="494"/>
      <c r="C6" s="52">
        <v>1</v>
      </c>
      <c r="D6" s="140">
        <f t="shared" si="0"/>
        <v>1</v>
      </c>
      <c r="E6" s="140">
        <f t="shared" si="0"/>
        <v>2</v>
      </c>
      <c r="F6" s="140">
        <f t="shared" si="0"/>
        <v>3</v>
      </c>
      <c r="G6" s="136">
        <f t="shared" si="0"/>
        <v>4</v>
      </c>
      <c r="H6" s="136">
        <f t="shared" si="0"/>
        <v>5</v>
      </c>
    </row>
    <row r="7" spans="2:34" ht="24" customHeight="1" x14ac:dyDescent="0.25">
      <c r="D7" s="52">
        <v>1</v>
      </c>
      <c r="E7" s="52">
        <v>2</v>
      </c>
      <c r="F7" s="52">
        <v>3</v>
      </c>
      <c r="G7" s="52">
        <v>4</v>
      </c>
      <c r="H7" s="52">
        <v>5</v>
      </c>
    </row>
    <row r="8" spans="2:34" ht="9.9499999999999993" customHeight="1" x14ac:dyDescent="0.25">
      <c r="D8" s="493" t="s">
        <v>5</v>
      </c>
      <c r="E8" s="493"/>
      <c r="F8" s="493"/>
      <c r="G8" s="493"/>
      <c r="H8" s="493"/>
      <c r="J8" s="133"/>
      <c r="K8" s="133"/>
      <c r="L8" s="133"/>
      <c r="M8" s="133"/>
      <c r="N8" s="132"/>
      <c r="O8" s="132"/>
      <c r="P8" s="132"/>
      <c r="Q8" s="132"/>
      <c r="R8" s="132"/>
      <c r="S8" s="130"/>
      <c r="T8" s="130"/>
      <c r="U8" s="130"/>
      <c r="V8" s="130"/>
      <c r="W8" s="130"/>
      <c r="X8" s="134"/>
      <c r="Y8" s="134"/>
      <c r="Z8" s="134"/>
      <c r="AA8" s="134"/>
      <c r="AB8" s="134"/>
      <c r="AC8" s="135"/>
      <c r="AD8" s="135"/>
      <c r="AE8" s="135"/>
      <c r="AF8" s="135"/>
      <c r="AG8" s="135"/>
      <c r="AH8" s="135"/>
    </row>
    <row r="9" spans="2:34" x14ac:dyDescent="0.25">
      <c r="D9" s="493"/>
      <c r="E9" s="493"/>
      <c r="F9" s="493"/>
      <c r="G9" s="493"/>
      <c r="H9" s="493"/>
      <c r="J9" s="131">
        <v>1</v>
      </c>
      <c r="K9" s="131">
        <v>2</v>
      </c>
      <c r="L9" s="131">
        <v>3</v>
      </c>
      <c r="M9" s="131">
        <v>4</v>
      </c>
      <c r="N9" s="131">
        <v>5</v>
      </c>
      <c r="O9" s="131">
        <v>6</v>
      </c>
      <c r="P9" s="131">
        <v>7</v>
      </c>
      <c r="Q9" s="131">
        <v>8</v>
      </c>
      <c r="R9" s="131">
        <v>9</v>
      </c>
      <c r="S9" s="131">
        <v>10</v>
      </c>
      <c r="T9" s="131">
        <v>11</v>
      </c>
      <c r="U9" s="131">
        <v>12</v>
      </c>
      <c r="V9" s="131">
        <v>13</v>
      </c>
      <c r="W9" s="131">
        <v>14</v>
      </c>
      <c r="X9" s="131">
        <v>15</v>
      </c>
      <c r="Y9" s="131">
        <v>16</v>
      </c>
      <c r="Z9" s="131">
        <v>17</v>
      </c>
      <c r="AA9" s="131">
        <v>18</v>
      </c>
      <c r="AB9" s="131">
        <v>19</v>
      </c>
      <c r="AC9" s="131">
        <v>20</v>
      </c>
      <c r="AD9" s="131">
        <v>21</v>
      </c>
      <c r="AE9" s="131">
        <v>22</v>
      </c>
      <c r="AF9" s="131">
        <v>23</v>
      </c>
      <c r="AG9" s="131">
        <v>24</v>
      </c>
      <c r="AH9" s="131">
        <v>25</v>
      </c>
    </row>
  </sheetData>
  <customSheetViews>
    <customSheetView guid="{B83C9EB8-C964-4489-98C8-19C81BFAE010}" scale="131">
      <pageMargins left="0.7" right="0.7" top="0.75" bottom="0.75" header="0.3" footer="0.3"/>
      <pageSetup paperSize="9" orientation="portrait" r:id="rId1"/>
    </customSheetView>
    <customSheetView guid="{42BB51DB-DC3E-4DA5-9499-5574EB19780E}" scale="131">
      <pageMargins left="0.7" right="0.7" top="0.75" bottom="0.75" header="0.3" footer="0.3"/>
      <pageSetup paperSize="9" orientation="portrait" r:id="rId2"/>
    </customSheetView>
    <customSheetView guid="{D8BB7E15-0E8F-45FC-AD1A-6D8C295A087C}" scale="131">
      <pageMargins left="0.7" right="0.7" top="0.75" bottom="0.75" header="0.3" footer="0.3"/>
      <pageSetup paperSize="9" orientation="portrait" r:id="rId3"/>
    </customSheetView>
    <customSheetView guid="{F7D68F61-F89A-4541-9A78-C25C58CA23E3}" scale="131">
      <pageMargins left="0.7" right="0.7" top="0.75" bottom="0.75" header="0.3" footer="0.3"/>
      <pageSetup paperSize="9" orientation="portrait" r:id="rId4"/>
    </customSheetView>
    <customSheetView guid="{4890415D-ABA4-4363-9A7D-9DAD39F08A9F}" scale="131">
      <pageMargins left="0.7" right="0.7" top="0.75" bottom="0.75" header="0.3" footer="0.3"/>
      <pageSetup paperSize="9" orientation="portrait" r:id="rId5"/>
    </customSheetView>
    <customSheetView guid="{D504B807-AE7E-4042-848D-21D8E9CBBAC1}" scale="131">
      <pageMargins left="0.7" right="0.7" top="0.75" bottom="0.75" header="0.3" footer="0.3"/>
      <pageSetup paperSize="9" orientation="portrait" r:id="rId6"/>
    </customSheetView>
    <customSheetView guid="{C9A812A3-B23E-4057-8694-158B0DEE8D06}" scale="131">
      <pageMargins left="0.7" right="0.7" top="0.75" bottom="0.75" header="0.3" footer="0.3"/>
      <pageSetup paperSize="9" orientation="portrait" r:id="rId7"/>
    </customSheetView>
    <customSheetView guid="{B74BB35E-E214-422E-BB39-6D168553F4C5}" scale="131">
      <pageMargins left="0.7" right="0.7" top="0.75" bottom="0.75" header="0.3" footer="0.3"/>
      <pageSetup paperSize="9" orientation="portrait" r:id="rId8"/>
    </customSheetView>
    <customSheetView guid="{915A0EBC-A358-405B-93F7-90752DA34B9F}" scale="131">
      <pageMargins left="0.7" right="0.7" top="0.75" bottom="0.75" header="0.3" footer="0.3"/>
      <pageSetup paperSize="9" orientation="portrait" r:id="rId9"/>
    </customSheetView>
    <customSheetView guid="{31578BE1-199E-4DDD-BD28-180CDA7042A3}" scale="131">
      <pageMargins left="0.7" right="0.7" top="0.75" bottom="0.75" header="0.3" footer="0.3"/>
      <pageSetup paperSize="9" orientation="portrait" r:id="rId10"/>
    </customSheetView>
    <customSheetView guid="{C8C25E0F-313C-40E1-BC27-B55128053FAD}" scale="131">
      <pageMargins left="0.7" right="0.7" top="0.75" bottom="0.75" header="0.3" footer="0.3"/>
      <pageSetup paperSize="9" orientation="portrait" r:id="rId11"/>
    </customSheetView>
    <customSheetView guid="{D674221F-3F50-45D7-B99E-107AE99970DE}" scale="131">
      <pageMargins left="0.7" right="0.7" top="0.75" bottom="0.75" header="0.3" footer="0.3"/>
      <pageSetup paperSize="9" orientation="portrait" r:id="rId12"/>
    </customSheetView>
    <customSheetView guid="{E51A7B7A-B72C-4D0D-BEC9-3100296DDB1B}" scale="131">
      <pageMargins left="0.7" right="0.7" top="0.75" bottom="0.75" header="0.3" footer="0.3"/>
      <pageSetup paperSize="9" orientation="portrait" r:id="rId13"/>
    </customSheetView>
    <customSheetView guid="{C9A17BF0-2451-44C4-898F-CFB8403323EA}" scale="131">
      <pageMargins left="0.7" right="0.7" top="0.75" bottom="0.75" header="0.3" footer="0.3"/>
      <pageSetup paperSize="9" orientation="portrait" r:id="rId14"/>
    </customSheetView>
    <customSheetView guid="{DC041AD4-35AB-4F1B-9F3D-F08C88A9A16C}" scale="131">
      <pageMargins left="0.7" right="0.7" top="0.75" bottom="0.75" header="0.3" footer="0.3"/>
      <pageSetup paperSize="9" orientation="portrait" r:id="rId15"/>
    </customSheetView>
    <customSheetView guid="{CC42E740-ADA2-4B3E-AB77-9BBCCE9EC444}" scale="131">
      <pageMargins left="0.7" right="0.7" top="0.75" bottom="0.75" header="0.3" footer="0.3"/>
      <pageSetup paperSize="9" orientation="portrait" r:id="rId16"/>
    </customSheetView>
    <customSheetView guid="{AF3BF2A1-5C19-43AE-A08B-3E418E8AE543}" scale="131">
      <pageMargins left="0.7" right="0.7" top="0.75" bottom="0.75" header="0.3" footer="0.3"/>
      <pageSetup paperSize="9" orientation="portrait" r:id="rId17"/>
    </customSheetView>
    <customSheetView guid="{ADD38025-F4B2-44E2-9D06-07A9BF0F3A51}" scale="131">
      <pageMargins left="0.7" right="0.7" top="0.75" bottom="0.75" header="0.3" footer="0.3"/>
      <pageSetup paperSize="9" orientation="portrait" r:id="rId18"/>
    </customSheetView>
    <customSheetView guid="{97D65C1E-976A-4956-97FC-0E8188ABCFAA}" scale="131">
      <pageMargins left="0.7" right="0.7" top="0.75" bottom="0.75" header="0.3" footer="0.3"/>
      <pageSetup paperSize="9" orientation="portrait" r:id="rId19"/>
    </customSheetView>
  </customSheetViews>
  <mergeCells count="2">
    <mergeCell ref="D8:H9"/>
    <mergeCell ref="B2:B6"/>
  </mergeCells>
  <pageMargins left="0.7" right="0.7" top="0.75" bottom="0.75" header="0.3" footer="0.3"/>
  <pageSetup paperSize="9" orientation="portrait" r:id="rId2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C2:N23"/>
  <sheetViews>
    <sheetView showGridLines="0" topLeftCell="D1" workbookViewId="0">
      <selection activeCell="R5" sqref="R5:R8"/>
    </sheetView>
  </sheetViews>
  <sheetFormatPr baseColWidth="10" defaultRowHeight="15" x14ac:dyDescent="0.25"/>
  <cols>
    <col min="3" max="3" width="7.7109375" customWidth="1"/>
    <col min="4" max="4" width="5.42578125" customWidth="1"/>
    <col min="6" max="6" width="15.85546875" customWidth="1"/>
    <col min="7" max="7" width="7.42578125" customWidth="1"/>
    <col min="8" max="8" width="14.85546875" customWidth="1"/>
    <col min="9" max="9" width="42.42578125" customWidth="1"/>
    <col min="10" max="10" width="11.85546875" customWidth="1"/>
    <col min="13" max="13" width="17" customWidth="1"/>
    <col min="14" max="14" width="37.140625" customWidth="1"/>
  </cols>
  <sheetData>
    <row r="2" spans="3:14" ht="15.75" thickBot="1" x14ac:dyDescent="0.3"/>
    <row r="3" spans="3:14" ht="27.75" customHeight="1" x14ac:dyDescent="0.25">
      <c r="C3" s="498" t="s">
        <v>43</v>
      </c>
      <c r="D3" s="499"/>
      <c r="E3" s="499"/>
      <c r="F3" s="502" t="s">
        <v>5</v>
      </c>
      <c r="G3" s="502"/>
      <c r="H3" s="502"/>
      <c r="I3" s="502"/>
      <c r="J3" s="503"/>
      <c r="L3" s="50"/>
      <c r="M3" s="506" t="s">
        <v>48</v>
      </c>
      <c r="N3" s="507"/>
    </row>
    <row r="4" spans="3:14" ht="27.75" customHeight="1" thickBot="1" x14ac:dyDescent="0.3">
      <c r="C4" s="500"/>
      <c r="D4" s="501"/>
      <c r="E4" s="501"/>
      <c r="F4" s="205">
        <v>1</v>
      </c>
      <c r="G4" s="205">
        <v>2</v>
      </c>
      <c r="H4" s="205">
        <v>3</v>
      </c>
      <c r="I4" s="205">
        <v>4</v>
      </c>
      <c r="J4" s="211">
        <v>5</v>
      </c>
      <c r="L4" s="50"/>
      <c r="M4" s="508"/>
      <c r="N4" s="509"/>
    </row>
    <row r="5" spans="3:14" ht="24.75" customHeight="1" thickTop="1" x14ac:dyDescent="0.25">
      <c r="C5" s="500"/>
      <c r="D5" s="501"/>
      <c r="E5" s="501"/>
      <c r="F5" s="206" t="s">
        <v>39</v>
      </c>
      <c r="G5" s="206" t="s">
        <v>40</v>
      </c>
      <c r="H5" s="206" t="s">
        <v>11</v>
      </c>
      <c r="I5" s="206" t="s">
        <v>41</v>
      </c>
      <c r="J5" s="212" t="s">
        <v>42</v>
      </c>
      <c r="L5" s="510" t="s">
        <v>109</v>
      </c>
      <c r="M5" s="201" t="s">
        <v>105</v>
      </c>
      <c r="N5" s="202" t="s">
        <v>49</v>
      </c>
    </row>
    <row r="6" spans="3:14" ht="21.75" customHeight="1" x14ac:dyDescent="0.25">
      <c r="C6" s="504" t="s">
        <v>4</v>
      </c>
      <c r="D6" s="207">
        <v>1</v>
      </c>
      <c r="E6" s="208" t="s">
        <v>85</v>
      </c>
      <c r="F6" s="201" t="s">
        <v>44</v>
      </c>
      <c r="G6" s="201" t="s">
        <v>44</v>
      </c>
      <c r="H6" s="201" t="s">
        <v>45</v>
      </c>
      <c r="I6" s="201" t="s">
        <v>46</v>
      </c>
      <c r="J6" s="202" t="s">
        <v>46</v>
      </c>
      <c r="L6" s="511"/>
      <c r="M6" s="201" t="s">
        <v>106</v>
      </c>
      <c r="N6" s="202" t="s">
        <v>99</v>
      </c>
    </row>
    <row r="7" spans="3:14" ht="24" customHeight="1" x14ac:dyDescent="0.25">
      <c r="C7" s="504"/>
      <c r="D7" s="207">
        <v>2</v>
      </c>
      <c r="E7" s="208" t="s">
        <v>86</v>
      </c>
      <c r="F7" s="201" t="s">
        <v>44</v>
      </c>
      <c r="G7" s="201" t="s">
        <v>44</v>
      </c>
      <c r="H7" s="201" t="s">
        <v>45</v>
      </c>
      <c r="I7" s="201" t="s">
        <v>46</v>
      </c>
      <c r="J7" s="202" t="s">
        <v>47</v>
      </c>
      <c r="L7" s="511"/>
      <c r="M7" s="201" t="s">
        <v>107</v>
      </c>
      <c r="N7" s="202" t="s">
        <v>100</v>
      </c>
    </row>
    <row r="8" spans="3:14" ht="24.75" customHeight="1" thickBot="1" x14ac:dyDescent="0.3">
      <c r="C8" s="504"/>
      <c r="D8" s="207">
        <v>3</v>
      </c>
      <c r="E8" s="208" t="s">
        <v>116</v>
      </c>
      <c r="F8" s="201" t="s">
        <v>44</v>
      </c>
      <c r="G8" s="201" t="s">
        <v>45</v>
      </c>
      <c r="H8" s="201" t="s">
        <v>46</v>
      </c>
      <c r="I8" s="201" t="s">
        <v>47</v>
      </c>
      <c r="J8" s="202" t="s">
        <v>47</v>
      </c>
      <c r="L8" s="512"/>
      <c r="M8" s="203" t="s">
        <v>108</v>
      </c>
      <c r="N8" s="204" t="s">
        <v>100</v>
      </c>
    </row>
    <row r="9" spans="3:14" ht="24" customHeight="1" thickTop="1" thickBot="1" x14ac:dyDescent="0.3">
      <c r="C9" s="504"/>
      <c r="D9" s="207">
        <v>4</v>
      </c>
      <c r="E9" s="208" t="s">
        <v>88</v>
      </c>
      <c r="F9" s="201" t="s">
        <v>45</v>
      </c>
      <c r="G9" s="201" t="s">
        <v>46</v>
      </c>
      <c r="H9" s="201" t="s">
        <v>46</v>
      </c>
      <c r="I9" s="201" t="s">
        <v>47</v>
      </c>
      <c r="J9" s="202" t="s">
        <v>47</v>
      </c>
      <c r="L9" s="50"/>
      <c r="M9" s="50"/>
      <c r="N9" s="50"/>
    </row>
    <row r="10" spans="3:14" ht="42" customHeight="1" thickTop="1" thickBot="1" x14ac:dyDescent="0.3">
      <c r="C10" s="505"/>
      <c r="D10" s="209">
        <v>5</v>
      </c>
      <c r="E10" s="210" t="s">
        <v>117</v>
      </c>
      <c r="F10" s="203" t="s">
        <v>46</v>
      </c>
      <c r="G10" s="203" t="s">
        <v>46</v>
      </c>
      <c r="H10" s="203" t="s">
        <v>47</v>
      </c>
      <c r="I10" s="203" t="s">
        <v>47</v>
      </c>
      <c r="J10" s="204" t="s">
        <v>47</v>
      </c>
      <c r="L10" s="513" t="s">
        <v>110</v>
      </c>
      <c r="M10" s="215" t="s">
        <v>55</v>
      </c>
      <c r="N10" s="216" t="s">
        <v>101</v>
      </c>
    </row>
    <row r="11" spans="3:14" ht="60" x14ac:dyDescent="0.25">
      <c r="L11" s="514"/>
      <c r="M11" s="217" t="s">
        <v>54</v>
      </c>
      <c r="N11" s="218" t="s">
        <v>102</v>
      </c>
    </row>
    <row r="12" spans="3:14" ht="53.25" customHeight="1" x14ac:dyDescent="0.25">
      <c r="L12" s="514"/>
      <c r="M12" s="217" t="s">
        <v>56</v>
      </c>
      <c r="N12" s="218" t="s">
        <v>103</v>
      </c>
    </row>
    <row r="13" spans="3:14" ht="51.75" customHeight="1" thickBot="1" x14ac:dyDescent="0.3">
      <c r="L13" s="515"/>
      <c r="M13" s="219" t="s">
        <v>49</v>
      </c>
      <c r="N13" s="220" t="s">
        <v>104</v>
      </c>
    </row>
    <row r="14" spans="3:14" ht="15.75" thickTop="1" x14ac:dyDescent="0.25"/>
    <row r="17" spans="7:9" ht="15.75" thickBot="1" x14ac:dyDescent="0.3"/>
    <row r="18" spans="7:9" ht="31.5" customHeight="1" thickBot="1" x14ac:dyDescent="0.3">
      <c r="G18" s="495" t="s">
        <v>28</v>
      </c>
      <c r="H18" s="496"/>
      <c r="I18" s="497"/>
    </row>
    <row r="19" spans="7:9" ht="29.25" customHeight="1" x14ac:dyDescent="0.25">
      <c r="G19" s="221">
        <v>1</v>
      </c>
      <c r="H19" s="225" t="s">
        <v>29</v>
      </c>
      <c r="I19" s="226" t="s">
        <v>34</v>
      </c>
    </row>
    <row r="20" spans="7:9" ht="25.5" customHeight="1" x14ac:dyDescent="0.25">
      <c r="G20" s="222">
        <v>2</v>
      </c>
      <c r="H20" s="227" t="s">
        <v>30</v>
      </c>
      <c r="I20" s="228" t="s">
        <v>35</v>
      </c>
    </row>
    <row r="21" spans="7:9" ht="24" customHeight="1" x14ac:dyDescent="0.25">
      <c r="G21" s="223">
        <v>3</v>
      </c>
      <c r="H21" s="229" t="s">
        <v>31</v>
      </c>
      <c r="I21" s="230" t="s">
        <v>36</v>
      </c>
    </row>
    <row r="22" spans="7:9" ht="24.75" customHeight="1" x14ac:dyDescent="0.25">
      <c r="G22" s="222">
        <v>4</v>
      </c>
      <c r="H22" s="227" t="s">
        <v>32</v>
      </c>
      <c r="I22" s="228" t="s">
        <v>37</v>
      </c>
    </row>
    <row r="23" spans="7:9" ht="26.25" customHeight="1" thickBot="1" x14ac:dyDescent="0.3">
      <c r="G23" s="224">
        <v>5</v>
      </c>
      <c r="H23" s="231" t="s">
        <v>33</v>
      </c>
      <c r="I23" s="232" t="s">
        <v>38</v>
      </c>
    </row>
  </sheetData>
  <mergeCells count="7">
    <mergeCell ref="G18:I18"/>
    <mergeCell ref="C3:E5"/>
    <mergeCell ref="F3:J3"/>
    <mergeCell ref="C6:C10"/>
    <mergeCell ref="M3:N4"/>
    <mergeCell ref="L5:L8"/>
    <mergeCell ref="L10:L13"/>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autoPageBreaks="0"/>
  </sheetPr>
  <dimension ref="A1:X22"/>
  <sheetViews>
    <sheetView showGridLines="0" topLeftCell="A8" zoomScale="70" zoomScaleNormal="70" workbookViewId="0">
      <selection activeCell="M12" sqref="M12"/>
    </sheetView>
  </sheetViews>
  <sheetFormatPr baseColWidth="10" defaultColWidth="11.42578125" defaultRowHeight="12" x14ac:dyDescent="0.2"/>
  <cols>
    <col min="1" max="1" width="4.7109375" style="5" customWidth="1"/>
    <col min="2" max="2" width="25.85546875" style="5" customWidth="1"/>
    <col min="3" max="3" width="21.7109375" style="5" customWidth="1"/>
    <col min="4" max="4" width="21.7109375" style="5" hidden="1" customWidth="1"/>
    <col min="5" max="5" width="26.42578125" style="5" customWidth="1"/>
    <col min="6" max="8" width="6.7109375" style="5" customWidth="1"/>
    <col min="9" max="9" width="6.7109375" style="13" customWidth="1"/>
    <col min="10" max="10" width="28.42578125" style="20" customWidth="1"/>
    <col min="11" max="11" width="6.7109375" style="20" customWidth="1"/>
    <col min="12" max="15" width="6.7109375" style="5" customWidth="1"/>
    <col min="16" max="17" width="6.7109375" style="13" customWidth="1"/>
    <col min="18" max="18" width="32.42578125" style="5" customWidth="1"/>
    <col min="19" max="19" width="6.7109375" style="5" customWidth="1"/>
    <col min="20" max="20" width="21" style="5" customWidth="1"/>
    <col min="21" max="21" width="20.140625" style="5" customWidth="1"/>
    <col min="22" max="22" width="22.85546875" style="18" customWidth="1"/>
    <col min="23" max="23" width="42.7109375" style="5" customWidth="1"/>
    <col min="24" max="24" width="29.7109375" style="5" customWidth="1"/>
    <col min="25" max="16384" width="11.42578125" style="5"/>
  </cols>
  <sheetData>
    <row r="1" spans="1:24" ht="27.75" customHeight="1" x14ac:dyDescent="0.2">
      <c r="B1" s="393"/>
      <c r="C1" s="393"/>
      <c r="D1" s="394" t="s">
        <v>227</v>
      </c>
      <c r="E1" s="394"/>
      <c r="F1" s="394"/>
      <c r="G1" s="394"/>
      <c r="H1" s="394"/>
      <c r="I1" s="394"/>
      <c r="J1" s="394"/>
      <c r="K1" s="394"/>
      <c r="L1" s="394"/>
      <c r="M1" s="394"/>
      <c r="N1" s="394"/>
      <c r="O1" s="394"/>
      <c r="P1" s="394"/>
      <c r="Q1" s="394"/>
      <c r="R1" s="394"/>
      <c r="S1" s="394"/>
      <c r="T1" s="394"/>
      <c r="U1" s="394"/>
      <c r="V1" s="257" t="s">
        <v>354</v>
      </c>
    </row>
    <row r="2" spans="1:24" ht="27.75" customHeight="1" x14ac:dyDescent="0.2">
      <c r="B2" s="393"/>
      <c r="C2" s="393"/>
      <c r="D2" s="394"/>
      <c r="E2" s="394"/>
      <c r="F2" s="394"/>
      <c r="G2" s="394"/>
      <c r="H2" s="394"/>
      <c r="I2" s="394"/>
      <c r="J2" s="394"/>
      <c r="K2" s="394"/>
      <c r="L2" s="394"/>
      <c r="M2" s="394"/>
      <c r="N2" s="394"/>
      <c r="O2" s="394"/>
      <c r="P2" s="394"/>
      <c r="Q2" s="394"/>
      <c r="R2" s="394"/>
      <c r="S2" s="394"/>
      <c r="T2" s="394"/>
      <c r="U2" s="394"/>
      <c r="V2" s="257" t="s">
        <v>355</v>
      </c>
    </row>
    <row r="3" spans="1:24" ht="27.75" customHeight="1" x14ac:dyDescent="0.2">
      <c r="B3" s="393"/>
      <c r="C3" s="393"/>
      <c r="D3" s="394"/>
      <c r="E3" s="394"/>
      <c r="F3" s="394"/>
      <c r="G3" s="394"/>
      <c r="H3" s="394"/>
      <c r="I3" s="394"/>
      <c r="J3" s="394"/>
      <c r="K3" s="394"/>
      <c r="L3" s="394"/>
      <c r="M3" s="394"/>
      <c r="N3" s="394"/>
      <c r="O3" s="394"/>
      <c r="P3" s="394"/>
      <c r="Q3" s="394"/>
      <c r="R3" s="394"/>
      <c r="S3" s="394"/>
      <c r="T3" s="394"/>
      <c r="U3" s="394"/>
      <c r="V3" s="257" t="s">
        <v>356</v>
      </c>
    </row>
    <row r="4" spans="1:24" s="4" customFormat="1" ht="24" customHeight="1" x14ac:dyDescent="0.3">
      <c r="A4" s="14"/>
      <c r="B4" s="236"/>
      <c r="C4" s="236"/>
      <c r="D4" s="258"/>
      <c r="E4" s="258"/>
      <c r="F4" s="258"/>
      <c r="G4" s="258"/>
      <c r="H4" s="258"/>
      <c r="I4" s="259"/>
      <c r="J4" s="258"/>
      <c r="K4" s="258"/>
      <c r="L4" s="258"/>
      <c r="M4" s="258"/>
      <c r="N4" s="236"/>
      <c r="O4" s="236"/>
      <c r="P4" s="13"/>
      <c r="Q4" s="13"/>
      <c r="R4" s="236"/>
      <c r="S4" s="236"/>
      <c r="T4" s="236"/>
      <c r="U4" s="236"/>
      <c r="V4" s="254"/>
    </row>
    <row r="5" spans="1:24" s="4" customFormat="1" ht="24" customHeight="1" x14ac:dyDescent="0.25">
      <c r="A5" s="14"/>
      <c r="B5" s="389" t="s">
        <v>228</v>
      </c>
      <c r="C5" s="390"/>
      <c r="D5" s="260"/>
      <c r="E5" s="395" t="s">
        <v>223</v>
      </c>
      <c r="F5" s="395"/>
      <c r="G5" s="395"/>
      <c r="H5" s="395"/>
      <c r="I5" s="395"/>
      <c r="J5" s="395"/>
      <c r="K5" s="395"/>
      <c r="L5" s="395"/>
      <c r="M5" s="395"/>
      <c r="N5" s="395"/>
      <c r="O5" s="396"/>
      <c r="P5" s="389" t="s">
        <v>229</v>
      </c>
      <c r="Q5" s="390"/>
      <c r="R5" s="260">
        <v>2020</v>
      </c>
      <c r="S5" s="261"/>
      <c r="T5" s="262"/>
      <c r="U5" s="263"/>
      <c r="V5" s="255"/>
    </row>
    <row r="6" spans="1:24" s="4" customFormat="1" ht="42" customHeight="1" x14ac:dyDescent="0.25">
      <c r="A6" s="14"/>
      <c r="B6" s="389" t="s">
        <v>230</v>
      </c>
      <c r="C6" s="390"/>
      <c r="D6" s="264"/>
      <c r="E6" s="391" t="s">
        <v>357</v>
      </c>
      <c r="F6" s="391"/>
      <c r="G6" s="391"/>
      <c r="H6" s="391"/>
      <c r="I6" s="391"/>
      <c r="J6" s="391"/>
      <c r="K6" s="391"/>
      <c r="L6" s="391"/>
      <c r="M6" s="391"/>
      <c r="N6" s="391"/>
      <c r="O6" s="391"/>
      <c r="P6" s="391"/>
      <c r="Q6" s="391"/>
      <c r="R6" s="391"/>
      <c r="S6" s="391"/>
      <c r="T6" s="392"/>
      <c r="U6" s="263"/>
      <c r="V6" s="256"/>
    </row>
    <row r="7" spans="1:24" s="4" customFormat="1" ht="15" x14ac:dyDescent="0.25">
      <c r="A7" s="14"/>
      <c r="B7" s="1"/>
      <c r="C7" s="1"/>
      <c r="I7" s="17"/>
      <c r="J7" s="2"/>
      <c r="K7" s="2"/>
      <c r="P7" s="17"/>
      <c r="Q7" s="17"/>
      <c r="V7" s="17"/>
    </row>
    <row r="8" spans="1:24" s="16" customFormat="1" ht="48.75" customHeight="1" x14ac:dyDescent="0.25">
      <c r="A8" s="15"/>
      <c r="B8" s="398" t="s">
        <v>0</v>
      </c>
      <c r="C8" s="398" t="s">
        <v>1</v>
      </c>
      <c r="D8" s="398"/>
      <c r="E8" s="413" t="s">
        <v>3</v>
      </c>
      <c r="F8" s="401" t="s">
        <v>21</v>
      </c>
      <c r="G8" s="398" t="s">
        <v>191</v>
      </c>
      <c r="H8" s="398"/>
      <c r="I8" s="403" t="s">
        <v>19</v>
      </c>
      <c r="J8" s="399" t="s">
        <v>9</v>
      </c>
      <c r="K8" s="405" t="s">
        <v>27</v>
      </c>
      <c r="L8" s="406"/>
      <c r="M8" s="402" t="s">
        <v>176</v>
      </c>
      <c r="N8" s="398" t="s">
        <v>192</v>
      </c>
      <c r="O8" s="398"/>
      <c r="P8" s="403" t="s">
        <v>19</v>
      </c>
      <c r="Q8" s="401" t="s">
        <v>8</v>
      </c>
      <c r="R8" s="398" t="s">
        <v>6</v>
      </c>
      <c r="S8" s="415" t="s">
        <v>13</v>
      </c>
      <c r="T8" s="398" t="s">
        <v>216</v>
      </c>
      <c r="U8" s="399" t="s">
        <v>193</v>
      </c>
      <c r="V8" s="398" t="s">
        <v>7</v>
      </c>
      <c r="W8" s="410" t="s">
        <v>368</v>
      </c>
      <c r="X8" s="410"/>
    </row>
    <row r="9" spans="1:24" s="16" customFormat="1" ht="86.25" customHeight="1" x14ac:dyDescent="0.25">
      <c r="A9" s="15"/>
      <c r="B9" s="398"/>
      <c r="C9" s="398"/>
      <c r="D9" s="398"/>
      <c r="E9" s="413"/>
      <c r="F9" s="401"/>
      <c r="G9" s="180" t="s">
        <v>4</v>
      </c>
      <c r="H9" s="28" t="s">
        <v>5</v>
      </c>
      <c r="I9" s="414"/>
      <c r="J9" s="412"/>
      <c r="K9" s="197" t="s">
        <v>205</v>
      </c>
      <c r="L9" s="198" t="s">
        <v>206</v>
      </c>
      <c r="M9" s="416"/>
      <c r="N9" s="199" t="s">
        <v>4</v>
      </c>
      <c r="O9" s="200" t="s">
        <v>5</v>
      </c>
      <c r="P9" s="414"/>
      <c r="Q9" s="401"/>
      <c r="R9" s="398"/>
      <c r="S9" s="415"/>
      <c r="T9" s="398"/>
      <c r="U9" s="412"/>
      <c r="V9" s="398"/>
      <c r="W9" s="344" t="s">
        <v>377</v>
      </c>
      <c r="X9" s="344" t="s">
        <v>378</v>
      </c>
    </row>
    <row r="10" spans="1:24" s="4" customFormat="1" ht="270" customHeight="1" x14ac:dyDescent="0.25">
      <c r="A10" s="22">
        <v>1</v>
      </c>
      <c r="B10" s="265" t="s">
        <v>249</v>
      </c>
      <c r="C10" s="265" t="s">
        <v>250</v>
      </c>
      <c r="D10" s="265"/>
      <c r="E10" s="265" t="s">
        <v>251</v>
      </c>
      <c r="F10" s="25" t="s">
        <v>24</v>
      </c>
      <c r="G10" s="252">
        <v>5</v>
      </c>
      <c r="H10" s="252">
        <v>4</v>
      </c>
      <c r="I10" s="342" t="str">
        <f>INDEX([4]Listas!$L$4:$P$8,G10,H10)</f>
        <v>EXTREMA</v>
      </c>
      <c r="J10" s="265" t="s">
        <v>255</v>
      </c>
      <c r="K10" s="233" t="s">
        <v>204</v>
      </c>
      <c r="L10" s="235">
        <f>IF('[4](2) Odontología'!F6="X","Probabilidad",IF('[4](2) Odontología'!H6="X","Impacto",))</f>
        <v>0</v>
      </c>
      <c r="M10" s="374">
        <v>85</v>
      </c>
      <c r="N10" s="252">
        <f>IF('[4](2) Odontología'!F6="X",IF(M10&gt;75,IF(G10&gt;2,G10-2,IF(G10&gt;1,G10-1,G10)),IF(M10&gt;50,IF(G10&gt;1,G10-1,G10),G10)),G10)</f>
        <v>5</v>
      </c>
      <c r="O10" s="252">
        <f>IF('[4](2) Odontología'!H6="X",IF(M10&gt;75,IF(H10&gt;2,H10-2,IF(H10&gt;1,H10-1,H10)),IF(M10&gt;50,IF(H10&gt;1,H10-1,H10),H10)),H10)</f>
        <v>4</v>
      </c>
      <c r="P10" s="342" t="str">
        <f>INDEX([4]Listas!$L$4:$P$8,N10,O10)</f>
        <v>EXTREMA</v>
      </c>
      <c r="Q10" s="234" t="s">
        <v>217</v>
      </c>
      <c r="R10" s="265" t="s">
        <v>257</v>
      </c>
      <c r="S10" s="27" t="s">
        <v>258</v>
      </c>
      <c r="T10" s="265" t="s">
        <v>304</v>
      </c>
      <c r="U10" s="265" t="s">
        <v>259</v>
      </c>
      <c r="V10" s="267" t="s">
        <v>297</v>
      </c>
      <c r="W10" s="386" t="s">
        <v>390</v>
      </c>
      <c r="X10" s="386" t="s">
        <v>415</v>
      </c>
    </row>
    <row r="11" spans="1:24" s="4" customFormat="1" ht="284.25" customHeight="1" x14ac:dyDescent="0.25">
      <c r="A11" s="22">
        <v>2</v>
      </c>
      <c r="B11" s="265" t="s">
        <v>252</v>
      </c>
      <c r="C11" s="265" t="s">
        <v>253</v>
      </c>
      <c r="D11" s="265"/>
      <c r="E11" s="265" t="s">
        <v>254</v>
      </c>
      <c r="F11" s="25" t="s">
        <v>24</v>
      </c>
      <c r="G11" s="252">
        <v>5</v>
      </c>
      <c r="H11" s="252">
        <v>3</v>
      </c>
      <c r="I11" s="342" t="str">
        <f>INDEX([4]Listas!$L$4:$P$8,G11,H11)</f>
        <v>EXTREMA</v>
      </c>
      <c r="J11" s="265" t="s">
        <v>256</v>
      </c>
      <c r="K11" s="233" t="s">
        <v>204</v>
      </c>
      <c r="L11" s="235">
        <f>IF('[4](2) Odontología'!F7="X","Probabilidad",IF('[4](2) Odontología'!H7="X","Impacto",))</f>
        <v>0</v>
      </c>
      <c r="M11" s="374">
        <v>85</v>
      </c>
      <c r="N11" s="252">
        <f>IF('[4](2) Odontología'!F7="X",IF(M11&gt;75,IF(G11&gt;2,G11-2,IF(G11&gt;1,G11-1,G11)),IF(M11&gt;50,IF(G11&gt;1,G11-1,G11),G11)),G11)</f>
        <v>5</v>
      </c>
      <c r="O11" s="252">
        <f>IF('[4](2) Odontología'!H7="X",IF(M11&gt;75,IF(H11&gt;2,H11-2,IF(H11&gt;1,H11-1,H11)),IF(M11&gt;50,IF(H11&gt;1,H11-1,H11),H11)),H11)</f>
        <v>3</v>
      </c>
      <c r="P11" s="342" t="str">
        <f>INDEX([4]Listas!$L$4:$P$8,N11,O11)</f>
        <v>EXTREMA</v>
      </c>
      <c r="Q11" s="234" t="s">
        <v>190</v>
      </c>
      <c r="R11" s="265" t="s">
        <v>260</v>
      </c>
      <c r="S11" s="27"/>
      <c r="T11" s="265" t="s">
        <v>304</v>
      </c>
      <c r="U11" s="265" t="s">
        <v>261</v>
      </c>
      <c r="V11" s="267" t="s">
        <v>296</v>
      </c>
      <c r="W11" s="386" t="s">
        <v>417</v>
      </c>
      <c r="X11" s="386" t="s">
        <v>416</v>
      </c>
    </row>
    <row r="12" spans="1:24" x14ac:dyDescent="0.2">
      <c r="D12" s="9"/>
      <c r="I12" s="5"/>
      <c r="J12" s="5"/>
      <c r="K12" s="5"/>
      <c r="P12" s="5"/>
      <c r="Q12" s="5"/>
      <c r="V12" s="5"/>
    </row>
    <row r="13" spans="1:24" x14ac:dyDescent="0.2">
      <c r="D13" s="9"/>
      <c r="G13" s="397" t="s">
        <v>62</v>
      </c>
      <c r="H13" s="397"/>
      <c r="I13" s="34">
        <f>COUNTIF(I10:I11,"BAJA")</f>
        <v>0</v>
      </c>
      <c r="J13" s="5"/>
      <c r="K13" s="5"/>
      <c r="N13" s="397" t="s">
        <v>62</v>
      </c>
      <c r="O13" s="397"/>
      <c r="P13" s="34">
        <f>COUNTIF(P10:P11,"BAJA")</f>
        <v>0</v>
      </c>
      <c r="Q13" s="5"/>
      <c r="V13" s="5"/>
    </row>
    <row r="14" spans="1:24" x14ac:dyDescent="0.2">
      <c r="D14" s="9"/>
      <c r="G14" s="397" t="s">
        <v>64</v>
      </c>
      <c r="H14" s="397"/>
      <c r="I14" s="34">
        <f>COUNTIF(I10:I11,"MODERADA")</f>
        <v>0</v>
      </c>
      <c r="J14" s="5"/>
      <c r="K14" s="5"/>
      <c r="N14" s="397" t="s">
        <v>64</v>
      </c>
      <c r="O14" s="397"/>
      <c r="P14" s="34">
        <f>COUNTIF(P10:P11,"MODERADA")</f>
        <v>0</v>
      </c>
      <c r="Q14" s="5"/>
      <c r="V14" s="5"/>
    </row>
    <row r="15" spans="1:24" x14ac:dyDescent="0.2">
      <c r="D15" s="9"/>
      <c r="G15" s="397" t="s">
        <v>63</v>
      </c>
      <c r="H15" s="397"/>
      <c r="I15" s="34">
        <f>COUNTIF(I10:I11,"ALTA")</f>
        <v>0</v>
      </c>
      <c r="J15" s="5"/>
      <c r="K15" s="5"/>
      <c r="N15" s="397" t="s">
        <v>63</v>
      </c>
      <c r="O15" s="397"/>
      <c r="P15" s="34">
        <f>COUNTIF(P10:P11,"ALTA")</f>
        <v>0</v>
      </c>
      <c r="Q15" s="5"/>
      <c r="V15" s="5"/>
    </row>
    <row r="16" spans="1:24" x14ac:dyDescent="0.2">
      <c r="B16" s="9"/>
      <c r="C16" s="9"/>
      <c r="D16" s="9"/>
      <c r="E16" s="9"/>
      <c r="G16" s="397" t="s">
        <v>65</v>
      </c>
      <c r="H16" s="397"/>
      <c r="I16" s="34">
        <f>COUNTIF(I10:I11,"EXTREMA")</f>
        <v>2</v>
      </c>
      <c r="J16" s="5"/>
      <c r="K16" s="5"/>
      <c r="N16" s="397" t="s">
        <v>65</v>
      </c>
      <c r="O16" s="397"/>
      <c r="P16" s="34">
        <f>COUNTIF(P10:P11,"EXTREMA")</f>
        <v>2</v>
      </c>
      <c r="Q16" s="5"/>
      <c r="V16" s="5"/>
    </row>
    <row r="17" spans="2:22" ht="14.25" customHeight="1" x14ac:dyDescent="0.2">
      <c r="B17" s="302"/>
      <c r="C17" s="9"/>
      <c r="D17" s="9"/>
      <c r="E17" s="302"/>
      <c r="I17" s="5"/>
      <c r="J17" s="5"/>
      <c r="K17" s="5"/>
      <c r="P17" s="5"/>
      <c r="Q17" s="5"/>
      <c r="V17" s="5"/>
    </row>
    <row r="20" spans="2:22" ht="12" customHeight="1" x14ac:dyDescent="0.2">
      <c r="B20" s="296"/>
      <c r="C20" s="297"/>
      <c r="D20" s="293"/>
      <c r="E20" s="298"/>
      <c r="F20" s="237"/>
      <c r="G20" s="237"/>
      <c r="H20" s="299"/>
    </row>
    <row r="21" spans="2:22" ht="15" x14ac:dyDescent="0.2">
      <c r="B21" s="294" t="s">
        <v>349</v>
      </c>
      <c r="C21" s="300"/>
      <c r="D21" s="295"/>
      <c r="E21" s="341" t="s">
        <v>372</v>
      </c>
      <c r="F21" s="236"/>
      <c r="G21" s="236"/>
      <c r="H21" s="13"/>
    </row>
    <row r="22" spans="2:22" ht="15" x14ac:dyDescent="0.2">
      <c r="B22" s="238" t="s">
        <v>218</v>
      </c>
      <c r="C22" s="177"/>
      <c r="D22" s="178"/>
      <c r="E22" s="238" t="s">
        <v>373</v>
      </c>
      <c r="F22" s="236"/>
      <c r="G22" s="236"/>
      <c r="H22" s="13"/>
    </row>
  </sheetData>
  <customSheetViews>
    <customSheetView guid="{B83C9EB8-C964-4489-98C8-19C81BFAE010}" scale="85"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1"/>
    </customSheetView>
    <customSheetView guid="{42BB51DB-DC3E-4DA5-9499-5574EB19780E}" scale="85"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2"/>
    </customSheetView>
    <customSheetView guid="{D8BB7E15-0E8F-45FC-AD1A-6D8C295A087C}" scale="85"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3"/>
    </customSheetView>
    <customSheetView guid="{F7D68F61-F89A-4541-9A78-C25C58CA23E3}" fitToPage="1" printArea="1" topLeftCell="G1">
      <selection activeCell="T9" sqref="T9"/>
      <pageMargins left="0.59055118110236227" right="0.51181102362204722" top="0.94488188976377963" bottom="0.55118110236220474" header="0.31496062992125984" footer="0.31496062992125984"/>
      <printOptions horizontalCentered="1"/>
      <pageSetup paperSize="219" scale="57" fitToHeight="99" orientation="landscape" r:id="rId4"/>
    </customSheetView>
    <customSheetView guid="{4890415D-ABA4-4363-9A7D-9DAD39F08A9F}" fitToPage="1" printArea="1" topLeftCell="G1">
      <selection activeCell="T9" sqref="T9"/>
      <pageMargins left="0.59055118110236227" right="0.51181102362204722" top="0.94488188976377963" bottom="0.55118110236220474" header="0.31496062992125984" footer="0.31496062992125984"/>
      <printOptions horizontalCentered="1"/>
      <pageSetup paperSize="219" scale="57" fitToHeight="99" orientation="landscape" r:id="rId5"/>
    </customSheetView>
    <customSheetView guid="{D504B807-AE7E-4042-848D-21D8E9CBBAC1}" scale="55" fitToPage="1" printArea="1" hiddenColumns="1" topLeftCell="A5">
      <selection activeCell="AC10" sqref="AC10"/>
      <pageMargins left="0.59055118110236227" right="0.51181102362204722" top="0.94488188976377963" bottom="0.55118110236220474" header="0.31496062992125984" footer="0.31496062992125984"/>
      <printOptions horizontalCentered="1"/>
      <pageSetup paperSize="219" scale="57" fitToHeight="99" orientation="landscape" r:id="rId6"/>
    </customSheetView>
    <customSheetView guid="{C9A812A3-B23E-4057-8694-158B0DEE8D06}" scale="85" printArea="1"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7"/>
    </customSheetView>
    <customSheetView guid="{B74BB35E-E214-422E-BB39-6D168553F4C5}" scale="85" printArea="1"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8"/>
    </customSheetView>
    <customSheetView guid="{915A0EBC-A358-405B-93F7-90752DA34B9F}" scale="85" printArea="1"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9"/>
    </customSheetView>
    <customSheetView guid="{31578BE1-199E-4DDD-BD28-180CDA7042A3}" scale="85" printArea="1"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10"/>
    </customSheetView>
    <customSheetView guid="{C8C25E0F-313C-40E1-BC27-B55128053FAD}" scale="85" printArea="1"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11"/>
    </customSheetView>
    <customSheetView guid="{D674221F-3F50-45D7-B99E-107AE99970DE}" scale="85" printArea="1"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12"/>
    </customSheetView>
    <customSheetView guid="{E51A7B7A-B72C-4D0D-BEC9-3100296DDB1B}" scale="85" printArea="1"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13"/>
    </customSheetView>
    <customSheetView guid="{C9A17BF0-2451-44C4-898F-CFB8403323EA}" scale="85" printArea="1"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14"/>
    </customSheetView>
    <customSheetView guid="{DC041AD4-35AB-4F1B-9F3D-F08C88A9A16C}" scale="85" printArea="1"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15"/>
    </customSheetView>
    <customSheetView guid="{CC42E740-ADA2-4B3E-AB77-9BBCCE9EC444}" scale="85" printArea="1"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16"/>
    </customSheetView>
    <customSheetView guid="{AF3BF2A1-5C19-43AE-A08B-3E418E8AE543}" scale="85" printArea="1"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17"/>
    </customSheetView>
    <customSheetView guid="{ADD38025-F4B2-44E2-9D06-07A9BF0F3A51}" scale="85"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18"/>
    </customSheetView>
    <customSheetView guid="{97D65C1E-976A-4956-97FC-0E8188ABCFAA}" scale="85"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19"/>
    </customSheetView>
  </customSheetViews>
  <mergeCells count="34">
    <mergeCell ref="W8:X8"/>
    <mergeCell ref="G13:H13"/>
    <mergeCell ref="G14:H14"/>
    <mergeCell ref="G15:H15"/>
    <mergeCell ref="G16:H16"/>
    <mergeCell ref="N13:O13"/>
    <mergeCell ref="N14:O14"/>
    <mergeCell ref="N15:O15"/>
    <mergeCell ref="N16:O16"/>
    <mergeCell ref="G8:H8"/>
    <mergeCell ref="I8:I9"/>
    <mergeCell ref="J8:J9"/>
    <mergeCell ref="M8:M9"/>
    <mergeCell ref="K8:L8"/>
    <mergeCell ref="V8:V9"/>
    <mergeCell ref="R8:R9"/>
    <mergeCell ref="U8:U9"/>
    <mergeCell ref="B8:B9"/>
    <mergeCell ref="C8:C9"/>
    <mergeCell ref="D8:D9"/>
    <mergeCell ref="E8:E9"/>
    <mergeCell ref="F8:F9"/>
    <mergeCell ref="N8:O8"/>
    <mergeCell ref="P8:P9"/>
    <mergeCell ref="Q8:Q9"/>
    <mergeCell ref="S8:S9"/>
    <mergeCell ref="T8:T9"/>
    <mergeCell ref="B6:C6"/>
    <mergeCell ref="E6:T6"/>
    <mergeCell ref="B1:C3"/>
    <mergeCell ref="D1:U3"/>
    <mergeCell ref="B5:C5"/>
    <mergeCell ref="E5:O5"/>
    <mergeCell ref="P5:Q5"/>
  </mergeCells>
  <conditionalFormatting sqref="I7:I9 P7:P9 I12:I1048576 P12:P1048576">
    <cfRule type="cellIs" dxfId="143" priority="78" operator="equal">
      <formula>"BAJA"</formula>
    </cfRule>
  </conditionalFormatting>
  <conditionalFormatting sqref="I7:I9 P7:P9 I12:I1048576 P12:P1048576">
    <cfRule type="cellIs" dxfId="142" priority="75" operator="equal">
      <formula>"EXTREMA"</formula>
    </cfRule>
    <cfRule type="cellIs" dxfId="141" priority="76" operator="equal">
      <formula>"ALTA"</formula>
    </cfRule>
    <cfRule type="cellIs" dxfId="140" priority="77" operator="equal">
      <formula>"MODERADA"</formula>
    </cfRule>
  </conditionalFormatting>
  <conditionalFormatting sqref="F7:G7 G8:H9 F12:G19 N7:O9 N12:O1048576 F23:G1048576">
    <cfRule type="colorScale" priority="74">
      <colorScale>
        <cfvo type="num" val="1"/>
        <cfvo type="num" val="3"/>
        <cfvo type="num" val="5"/>
        <color theme="6" tint="-0.499984740745262"/>
        <color rgb="FFFFFF00"/>
        <color rgb="FFC00000"/>
      </colorScale>
    </cfRule>
  </conditionalFormatting>
  <conditionalFormatting sqref="F4:G4 N4:O4">
    <cfRule type="colorScale" priority="46">
      <colorScale>
        <cfvo type="num" val="1"/>
        <cfvo type="num" val="3"/>
        <cfvo type="num" val="5"/>
        <color theme="6" tint="-0.499984740745262"/>
        <color rgb="FFFFFF00"/>
        <color rgb="FFC00000"/>
      </colorScale>
    </cfRule>
  </conditionalFormatting>
  <conditionalFormatting sqref="H20:H22">
    <cfRule type="cellIs" dxfId="139" priority="40" operator="equal">
      <formula>"BAJA"</formula>
    </cfRule>
  </conditionalFormatting>
  <conditionalFormatting sqref="H20:H22">
    <cfRule type="cellIs" dxfId="138" priority="37" operator="equal">
      <formula>"EXTREMA"</formula>
    </cfRule>
    <cfRule type="cellIs" dxfId="137" priority="38" operator="equal">
      <formula>"ALTA"</formula>
    </cfRule>
    <cfRule type="cellIs" dxfId="136" priority="39" operator="equal">
      <formula>"MODERADA"</formula>
    </cfRule>
  </conditionalFormatting>
  <conditionalFormatting sqref="F20:F22">
    <cfRule type="colorScale" priority="36">
      <colorScale>
        <cfvo type="num" val="1"/>
        <cfvo type="num" val="3"/>
        <cfvo type="num" val="5"/>
        <color theme="6" tint="-0.499984740745262"/>
        <color rgb="FFFFFF00"/>
        <color rgb="FFC00000"/>
      </colorScale>
    </cfRule>
  </conditionalFormatting>
  <conditionalFormatting sqref="G10:H11">
    <cfRule type="colorScale" priority="10">
      <colorScale>
        <cfvo type="num" val="1"/>
        <cfvo type="num" val="3"/>
        <cfvo type="num" val="5"/>
        <color theme="6" tint="-0.499984740745262"/>
        <color rgb="FFFFFF00"/>
        <color rgb="FFC00000"/>
      </colorScale>
    </cfRule>
  </conditionalFormatting>
  <conditionalFormatting sqref="I10:I11">
    <cfRule type="cellIs" dxfId="135" priority="6" operator="equal">
      <formula>"EXTREMA"</formula>
    </cfRule>
    <cfRule type="cellIs" dxfId="134" priority="7" operator="equal">
      <formula>"ALTA"</formula>
    </cfRule>
    <cfRule type="cellIs" dxfId="133" priority="8" operator="equal">
      <formula>"MODERADA"</formula>
    </cfRule>
    <cfRule type="cellIs" dxfId="132" priority="9" operator="equal">
      <formula>"BAJA"</formula>
    </cfRule>
  </conditionalFormatting>
  <conditionalFormatting sqref="P10:P11">
    <cfRule type="cellIs" dxfId="131" priority="2" operator="equal">
      <formula>"EXTREMA"</formula>
    </cfRule>
    <cfRule type="cellIs" dxfId="130" priority="3" operator="equal">
      <formula>"ALTA"</formula>
    </cfRule>
    <cfRule type="cellIs" dxfId="129" priority="4" operator="equal">
      <formula>"MODERADA"</formula>
    </cfRule>
    <cfRule type="cellIs" dxfId="128" priority="5" operator="equal">
      <formula>"BAJA"</formula>
    </cfRule>
  </conditionalFormatting>
  <conditionalFormatting sqref="N10:O11">
    <cfRule type="colorScale" priority="1">
      <colorScale>
        <cfvo type="num" val="1"/>
        <cfvo type="num" val="3"/>
        <cfvo type="num" val="5"/>
        <color theme="6" tint="-0.499984740745262"/>
        <color rgb="FFFFFF00"/>
        <color rgb="FFC00000"/>
      </colorScale>
    </cfRule>
  </conditionalFormatting>
  <printOptions horizontalCentered="1"/>
  <pageMargins left="1.3779527559055118" right="0.59055118110236227" top="0.55118110236220474" bottom="0.55118110236220474" header="0.31496062992125984" footer="0.15748031496062992"/>
  <pageSetup paperSize="5" scale="50" fitToHeight="0" orientation="landscape" r:id="rId20"/>
  <drawing r:id="rId21"/>
  <extLst>
    <ext xmlns:x14="http://schemas.microsoft.com/office/spreadsheetml/2009/9/main" uri="{CCE6A557-97BC-4b89-ADB6-D9C93CAAB3DF}">
      <x14:dataValidations xmlns:xm="http://schemas.microsoft.com/office/excel/2006/main" count="1">
        <x14:dataValidation type="list" showInputMessage="1" showErrorMessage="1" xr:uid="{00000000-0002-0000-0100-000000000000}">
          <x14:formula1>
            <xm:f>'/Users/luzemiliavillegaslonono/Documents/PLANEACIÓN RQV 2021/CAPACIDAD INSTALADA MSPS/FEBRERO/5 FEBRERO/E:\PLANEACIÓN HRQV\MAPA DE RIESGOS\EVALUACIÓN I SEMESTRE\SEGUIMIENTO MAPA DE RIESGOS\ODONTOLOGÍA\[Mapa de Riesgo y Seguimiento ODONTOLOGÍA I SEMESTRE 2019 (1).xlsx]Listas'!#REF!</xm:f>
          </x14:formula1>
          <xm:sqref>F10:F11 K10:K11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autoPageBreaks="0"/>
  </sheetPr>
  <dimension ref="A1:X24"/>
  <sheetViews>
    <sheetView topLeftCell="A8" zoomScale="70" zoomScaleNormal="70" workbookViewId="0">
      <selection activeCell="R10" sqref="R10"/>
    </sheetView>
  </sheetViews>
  <sheetFormatPr baseColWidth="10" defaultColWidth="11.42578125" defaultRowHeight="12" x14ac:dyDescent="0.2"/>
  <cols>
    <col min="1" max="1" width="4.7109375" style="5" customWidth="1"/>
    <col min="2" max="2" width="21.7109375" style="5" customWidth="1"/>
    <col min="3" max="3" width="23.28515625" style="5" customWidth="1"/>
    <col min="4" max="4" width="21.7109375" style="5" hidden="1" customWidth="1"/>
    <col min="5" max="5" width="21.7109375" style="5" customWidth="1"/>
    <col min="6" max="8" width="6.7109375" style="5" customWidth="1"/>
    <col min="9" max="9" width="6.7109375" style="13" customWidth="1"/>
    <col min="10" max="10" width="21.85546875" style="20" customWidth="1"/>
    <col min="11" max="11" width="6.7109375" style="20" customWidth="1"/>
    <col min="12" max="15" width="6.7109375" style="5" customWidth="1"/>
    <col min="16" max="17" width="6.7109375" style="13" customWidth="1"/>
    <col min="18" max="18" width="22.85546875" style="5" customWidth="1"/>
    <col min="19" max="19" width="6.7109375" style="5" customWidth="1"/>
    <col min="20" max="20" width="20.140625" style="5" customWidth="1"/>
    <col min="21" max="21" width="18.140625" style="5" customWidth="1"/>
    <col min="22" max="22" width="27.42578125" style="18" customWidth="1"/>
    <col min="23" max="23" width="18.7109375" style="5" customWidth="1"/>
    <col min="24" max="24" width="17.7109375" style="5" customWidth="1"/>
    <col min="25" max="16384" width="11.42578125" style="5"/>
  </cols>
  <sheetData>
    <row r="1" spans="1:24" ht="32.25" customHeight="1" x14ac:dyDescent="0.2">
      <c r="B1" s="393"/>
      <c r="C1" s="393"/>
      <c r="D1" s="394" t="s">
        <v>227</v>
      </c>
      <c r="E1" s="394"/>
      <c r="F1" s="394"/>
      <c r="G1" s="394"/>
      <c r="H1" s="394"/>
      <c r="I1" s="394"/>
      <c r="J1" s="394"/>
      <c r="K1" s="394"/>
      <c r="L1" s="394"/>
      <c r="M1" s="394"/>
      <c r="N1" s="394"/>
      <c r="O1" s="394"/>
      <c r="P1" s="394"/>
      <c r="Q1" s="394"/>
      <c r="R1" s="394"/>
      <c r="S1" s="394"/>
      <c r="T1" s="394"/>
      <c r="U1" s="394"/>
      <c r="V1" s="257" t="s">
        <v>354</v>
      </c>
    </row>
    <row r="2" spans="1:24" ht="32.25" customHeight="1" x14ac:dyDescent="0.2">
      <c r="B2" s="393"/>
      <c r="C2" s="393"/>
      <c r="D2" s="394"/>
      <c r="E2" s="394"/>
      <c r="F2" s="394"/>
      <c r="G2" s="394"/>
      <c r="H2" s="394"/>
      <c r="I2" s="394"/>
      <c r="J2" s="394"/>
      <c r="K2" s="394"/>
      <c r="L2" s="394"/>
      <c r="M2" s="394"/>
      <c r="N2" s="394"/>
      <c r="O2" s="394"/>
      <c r="P2" s="394"/>
      <c r="Q2" s="394"/>
      <c r="R2" s="394"/>
      <c r="S2" s="394"/>
      <c r="T2" s="394"/>
      <c r="U2" s="394"/>
      <c r="V2" s="257" t="s">
        <v>355</v>
      </c>
    </row>
    <row r="3" spans="1:24" ht="32.25" customHeight="1" x14ac:dyDescent="0.2">
      <c r="B3" s="393"/>
      <c r="C3" s="393"/>
      <c r="D3" s="394"/>
      <c r="E3" s="394"/>
      <c r="F3" s="394"/>
      <c r="G3" s="394"/>
      <c r="H3" s="394"/>
      <c r="I3" s="394"/>
      <c r="J3" s="394"/>
      <c r="K3" s="394"/>
      <c r="L3" s="394"/>
      <c r="M3" s="394"/>
      <c r="N3" s="394"/>
      <c r="O3" s="394"/>
      <c r="P3" s="394"/>
      <c r="Q3" s="394"/>
      <c r="R3" s="394"/>
      <c r="S3" s="394"/>
      <c r="T3" s="394"/>
      <c r="U3" s="394"/>
      <c r="V3" s="257" t="s">
        <v>356</v>
      </c>
    </row>
    <row r="4" spans="1:24" s="4" customFormat="1" ht="26.25" customHeight="1" x14ac:dyDescent="0.3">
      <c r="A4" s="14"/>
      <c r="B4" s="236"/>
      <c r="C4" s="236"/>
      <c r="D4" s="258"/>
      <c r="E4" s="258"/>
      <c r="F4" s="258"/>
      <c r="G4" s="258"/>
      <c r="H4" s="258"/>
      <c r="I4" s="259"/>
      <c r="J4" s="258"/>
      <c r="K4" s="258"/>
      <c r="L4" s="258"/>
      <c r="M4" s="258"/>
      <c r="N4" s="236"/>
      <c r="O4" s="236"/>
      <c r="P4" s="13"/>
      <c r="Q4" s="13"/>
      <c r="R4" s="236"/>
      <c r="S4" s="236"/>
      <c r="T4" s="236"/>
      <c r="U4" s="236"/>
      <c r="V4" s="254"/>
    </row>
    <row r="5" spans="1:24" s="4" customFormat="1" ht="25.5" customHeight="1" x14ac:dyDescent="0.25">
      <c r="A5" s="14"/>
      <c r="B5" s="389" t="s">
        <v>228</v>
      </c>
      <c r="C5" s="390"/>
      <c r="D5" s="260"/>
      <c r="E5" s="395" t="s">
        <v>222</v>
      </c>
      <c r="F5" s="395"/>
      <c r="G5" s="395"/>
      <c r="H5" s="395"/>
      <c r="I5" s="395"/>
      <c r="J5" s="395"/>
      <c r="K5" s="395"/>
      <c r="L5" s="395"/>
      <c r="M5" s="395"/>
      <c r="N5" s="395"/>
      <c r="O5" s="396"/>
      <c r="P5" s="389" t="s">
        <v>229</v>
      </c>
      <c r="Q5" s="390"/>
      <c r="R5" s="260">
        <v>2020</v>
      </c>
      <c r="S5" s="261"/>
      <c r="T5" s="262"/>
      <c r="U5" s="263"/>
      <c r="V5" s="255"/>
    </row>
    <row r="6" spans="1:24" s="4" customFormat="1" ht="24" customHeight="1" x14ac:dyDescent="0.25">
      <c r="A6" s="14"/>
      <c r="B6" s="389" t="s">
        <v>230</v>
      </c>
      <c r="C6" s="390"/>
      <c r="D6" s="264"/>
      <c r="E6" s="391" t="s">
        <v>358</v>
      </c>
      <c r="F6" s="391"/>
      <c r="G6" s="391"/>
      <c r="H6" s="391"/>
      <c r="I6" s="391"/>
      <c r="J6" s="391"/>
      <c r="K6" s="391"/>
      <c r="L6" s="391"/>
      <c r="M6" s="391"/>
      <c r="N6" s="391"/>
      <c r="O6" s="391"/>
      <c r="P6" s="391"/>
      <c r="Q6" s="391"/>
      <c r="R6" s="391"/>
      <c r="S6" s="391"/>
      <c r="T6" s="392"/>
      <c r="U6" s="263"/>
      <c r="V6" s="256"/>
    </row>
    <row r="7" spans="1:24" s="4" customFormat="1" ht="15" x14ac:dyDescent="0.25">
      <c r="A7" s="14"/>
      <c r="B7" s="1"/>
      <c r="C7" s="1"/>
      <c r="I7" s="17"/>
      <c r="J7" s="2"/>
      <c r="K7" s="2"/>
      <c r="P7" s="17"/>
      <c r="Q7" s="17"/>
      <c r="V7" s="17"/>
    </row>
    <row r="8" spans="1:24" s="16" customFormat="1" ht="30" customHeight="1" x14ac:dyDescent="0.25">
      <c r="A8" s="15"/>
      <c r="B8" s="398" t="s">
        <v>0</v>
      </c>
      <c r="C8" s="398" t="s">
        <v>1</v>
      </c>
      <c r="D8" s="398" t="s">
        <v>2</v>
      </c>
      <c r="E8" s="398" t="s">
        <v>3</v>
      </c>
      <c r="F8" s="401" t="s">
        <v>21</v>
      </c>
      <c r="G8" s="398" t="s">
        <v>191</v>
      </c>
      <c r="H8" s="398"/>
      <c r="I8" s="403" t="s">
        <v>19</v>
      </c>
      <c r="J8" s="399" t="s">
        <v>9</v>
      </c>
      <c r="K8" s="405" t="s">
        <v>27</v>
      </c>
      <c r="L8" s="406"/>
      <c r="M8" s="402" t="s">
        <v>176</v>
      </c>
      <c r="N8" s="398" t="s">
        <v>192</v>
      </c>
      <c r="O8" s="398"/>
      <c r="P8" s="403" t="s">
        <v>19</v>
      </c>
      <c r="Q8" s="401" t="s">
        <v>8</v>
      </c>
      <c r="R8" s="398" t="s">
        <v>6</v>
      </c>
      <c r="S8" s="408" t="s">
        <v>13</v>
      </c>
      <c r="T8" s="398" t="s">
        <v>220</v>
      </c>
      <c r="U8" s="399" t="s">
        <v>193</v>
      </c>
      <c r="V8" s="421" t="s">
        <v>7</v>
      </c>
      <c r="W8" s="410" t="s">
        <v>368</v>
      </c>
      <c r="X8" s="410"/>
    </row>
    <row r="9" spans="1:24" s="16" customFormat="1" ht="83.25" customHeight="1" x14ac:dyDescent="0.25">
      <c r="A9" s="15"/>
      <c r="B9" s="398"/>
      <c r="C9" s="398"/>
      <c r="D9" s="398"/>
      <c r="E9" s="398"/>
      <c r="F9" s="401"/>
      <c r="G9" s="180" t="s">
        <v>4</v>
      </c>
      <c r="H9" s="309" t="s">
        <v>5</v>
      </c>
      <c r="I9" s="414"/>
      <c r="J9" s="412"/>
      <c r="K9" s="308" t="s">
        <v>205</v>
      </c>
      <c r="L9" s="198" t="s">
        <v>206</v>
      </c>
      <c r="M9" s="416"/>
      <c r="N9" s="199" t="s">
        <v>4</v>
      </c>
      <c r="O9" s="200" t="s">
        <v>5</v>
      </c>
      <c r="P9" s="414"/>
      <c r="Q9" s="401"/>
      <c r="R9" s="398"/>
      <c r="S9" s="408"/>
      <c r="T9" s="398"/>
      <c r="U9" s="412"/>
      <c r="V9" s="421"/>
      <c r="W9" s="344" t="s">
        <v>377</v>
      </c>
      <c r="X9" s="344" t="s">
        <v>378</v>
      </c>
    </row>
    <row r="10" spans="1:24" s="4" customFormat="1" ht="180" customHeight="1" x14ac:dyDescent="0.25">
      <c r="A10" s="162">
        <v>1</v>
      </c>
      <c r="B10" s="265" t="s">
        <v>262</v>
      </c>
      <c r="C10" s="265" t="s">
        <v>263</v>
      </c>
      <c r="D10" s="265"/>
      <c r="E10" s="265" t="s">
        <v>264</v>
      </c>
      <c r="F10" s="25" t="s">
        <v>24</v>
      </c>
      <c r="G10" s="252">
        <v>5</v>
      </c>
      <c r="H10" s="252">
        <v>4</v>
      </c>
      <c r="I10" s="342" t="str">
        <f>INDEX([6]Listas!$L$4:$P$8,G10,H10)</f>
        <v>EXTREMA</v>
      </c>
      <c r="J10" s="265" t="s">
        <v>268</v>
      </c>
      <c r="K10" s="27" t="s">
        <v>204</v>
      </c>
      <c r="L10" s="242" t="str">
        <f>IF('[6]Evaluación de Controles'!F8="X","Probabilidad",IF('[6]Evaluación de Controles'!H8="X","Impacto",))</f>
        <v>Probabilidad</v>
      </c>
      <c r="M10" s="377">
        <v>90</v>
      </c>
      <c r="N10" s="252">
        <f>IF('[6]Evaluación de Controles'!F8="X",IF(M10&gt;75,IF(G10&gt;2,G10-2,IF(G10&gt;1,G10-1,G10)),IF(M10&gt;50,IF(G10&gt;1,G10-1,G10),G10)),G10)</f>
        <v>3</v>
      </c>
      <c r="O10" s="252">
        <f>IF('[6]Evaluación de Controles'!H8="X",IF(M10&gt;75,IF(H10&gt;2,H10-2,IF(H10&gt;1,H10-1,H10)),IF(M10&gt;50,IF(H10&gt;1,H10-1,H10),H10)),H10)</f>
        <v>2</v>
      </c>
      <c r="P10" s="342" t="str">
        <f>INDEX([6]Listas!$L$4:$P$8,N10,O10)</f>
        <v>MODERADA</v>
      </c>
      <c r="Q10" s="25" t="s">
        <v>217</v>
      </c>
      <c r="R10" s="265" t="s">
        <v>271</v>
      </c>
      <c r="S10" s="268" t="s">
        <v>301</v>
      </c>
      <c r="T10" s="267" t="s">
        <v>305</v>
      </c>
      <c r="U10" s="267" t="s">
        <v>306</v>
      </c>
      <c r="V10" s="267" t="s">
        <v>364</v>
      </c>
      <c r="W10" s="343">
        <f>2119/153</f>
        <v>13.84967320261438</v>
      </c>
      <c r="X10" s="382">
        <f>1984/109</f>
        <v>18.201834862385322</v>
      </c>
    </row>
    <row r="11" spans="1:24" s="4" customFormat="1" ht="201" customHeight="1" x14ac:dyDescent="0.25">
      <c r="A11" s="162">
        <v>2</v>
      </c>
      <c r="B11" s="265" t="s">
        <v>265</v>
      </c>
      <c r="C11" s="516" t="s">
        <v>243</v>
      </c>
      <c r="D11" s="265"/>
      <c r="E11" s="265" t="s">
        <v>266</v>
      </c>
      <c r="F11" s="25" t="s">
        <v>24</v>
      </c>
      <c r="G11" s="252">
        <v>5</v>
      </c>
      <c r="H11" s="252">
        <v>3</v>
      </c>
      <c r="I11" s="342" t="str">
        <f>INDEX([6]Listas!$L$4:$P$8,G11,H11)</f>
        <v>EXTREMA</v>
      </c>
      <c r="J11" s="265" t="s">
        <v>269</v>
      </c>
      <c r="K11" s="27" t="s">
        <v>204</v>
      </c>
      <c r="L11" s="242" t="str">
        <f>IF('[6]Evaluación de Controles'!F9="X","Probabilidad",IF('[6]Evaluación de Controles'!H9="X","Impacto",))</f>
        <v>Probabilidad</v>
      </c>
      <c r="M11" s="375">
        <v>70</v>
      </c>
      <c r="N11" s="252">
        <f>IF('[6]Evaluación de Controles'!F9="X",IF(M11&gt;75,IF(G11&gt;2,G11-2,IF(G11&gt;1,G11-1,G11)),IF(M11&gt;50,IF(G11&gt;1,G11-1,G11),G11)),G11)</f>
        <v>4</v>
      </c>
      <c r="O11" s="252">
        <f>IF('[6]Evaluación de Controles'!H9="X",IF(M11&gt;75,IF(H11&gt;2,H11-2,IF(H11&gt;1,H11-1,H11)),IF(M11&gt;50,IF(H11&gt;1,H11-1,H11),H11)),H11)</f>
        <v>2</v>
      </c>
      <c r="P11" s="342" t="str">
        <f>INDEX([6]Listas!$L$4:$P$8,N11,O11)</f>
        <v>ALTA</v>
      </c>
      <c r="Q11" s="25" t="s">
        <v>190</v>
      </c>
      <c r="R11" s="265" t="s">
        <v>272</v>
      </c>
      <c r="S11" s="268" t="s">
        <v>258</v>
      </c>
      <c r="T11" s="267" t="s">
        <v>305</v>
      </c>
      <c r="U11" s="265" t="s">
        <v>261</v>
      </c>
      <c r="V11" s="267" t="s">
        <v>296</v>
      </c>
      <c r="W11" s="49">
        <f>7/7</f>
        <v>1</v>
      </c>
      <c r="X11" s="49">
        <f>7/7</f>
        <v>1</v>
      </c>
    </row>
    <row r="12" spans="1:24" s="4" customFormat="1" ht="230.25" customHeight="1" x14ac:dyDescent="0.25">
      <c r="A12" s="162">
        <v>3</v>
      </c>
      <c r="B12" s="265" t="s">
        <v>365</v>
      </c>
      <c r="C12" s="265" t="s">
        <v>267</v>
      </c>
      <c r="D12" s="252"/>
      <c r="E12" s="265" t="s">
        <v>366</v>
      </c>
      <c r="F12" s="25" t="s">
        <v>24</v>
      </c>
      <c r="G12" s="252">
        <v>5</v>
      </c>
      <c r="H12" s="252">
        <v>2</v>
      </c>
      <c r="I12" s="342" t="str">
        <f>INDEX([6]Listas!$L$4:$P$8,G12,H12)</f>
        <v>ALTA</v>
      </c>
      <c r="J12" s="265" t="s">
        <v>270</v>
      </c>
      <c r="K12" s="27" t="s">
        <v>204</v>
      </c>
      <c r="L12" s="242" t="str">
        <f>IF('[6]Evaluación de Controles'!F10="X","Probabilidad",IF('[6]Evaluación de Controles'!H10="X","Impacto",))</f>
        <v>Probabilidad</v>
      </c>
      <c r="M12" s="375">
        <v>70</v>
      </c>
      <c r="N12" s="252">
        <f>IF('[6]Evaluación de Controles'!F10="X",IF(M12&gt;75,IF(G12&gt;2,G12-2,IF(G12&gt;1,G12-1,G12)),IF(M12&gt;50,IF(G12&gt;1,G12-1,G12),G12)),G12)</f>
        <v>4</v>
      </c>
      <c r="O12" s="252">
        <f>IF('[6]Evaluación de Controles'!H10="X",IF(M12&gt;75,IF(H12&gt;2,H12-2,IF(H12&gt;1,H12-1,H12)),IF(M12&gt;50,IF(H12&gt;1,H12-1,H12),H12)),H12)</f>
        <v>1</v>
      </c>
      <c r="P12" s="342" t="str">
        <f>INDEX([6]Listas!$L$4:$P$8,N12,O12)</f>
        <v>MODERADA</v>
      </c>
      <c r="Q12" s="25" t="s">
        <v>190</v>
      </c>
      <c r="R12" s="265" t="s">
        <v>273</v>
      </c>
      <c r="S12" s="268" t="s">
        <v>301</v>
      </c>
      <c r="T12" s="267" t="s">
        <v>307</v>
      </c>
      <c r="U12" s="265" t="s">
        <v>259</v>
      </c>
      <c r="V12" s="267" t="s">
        <v>367</v>
      </c>
      <c r="W12" s="351">
        <f>90/9627</f>
        <v>9.3487067622312243E-3</v>
      </c>
      <c r="X12" s="383">
        <f>197/8737</f>
        <v>2.2547785280988896E-2</v>
      </c>
    </row>
    <row r="13" spans="1:24" ht="15" x14ac:dyDescent="0.2">
      <c r="B13" s="6"/>
      <c r="C13" s="7"/>
      <c r="D13" s="8"/>
      <c r="E13" s="9"/>
      <c r="F13" s="9"/>
      <c r="G13" s="9"/>
      <c r="H13" s="9"/>
      <c r="I13" s="10"/>
      <c r="J13" s="19"/>
      <c r="K13" s="19"/>
      <c r="L13" s="9"/>
      <c r="M13" s="11"/>
    </row>
    <row r="14" spans="1:24" x14ac:dyDescent="0.2">
      <c r="B14" s="12"/>
      <c r="C14" s="12"/>
      <c r="D14" s="12"/>
      <c r="E14" s="12"/>
      <c r="F14" s="12"/>
      <c r="G14" s="397" t="s">
        <v>62</v>
      </c>
      <c r="H14" s="397"/>
      <c r="I14" s="34">
        <f>COUNTIF(I10:I12,"BAJA")</f>
        <v>0</v>
      </c>
      <c r="J14" s="19"/>
      <c r="K14" s="19"/>
      <c r="L14" s="9"/>
      <c r="M14" s="11"/>
      <c r="N14" s="397" t="s">
        <v>62</v>
      </c>
      <c r="O14" s="397"/>
      <c r="P14" s="34">
        <f>COUNTIF(P10:P12,"BAJA")</f>
        <v>0</v>
      </c>
    </row>
    <row r="15" spans="1:24" ht="12" customHeight="1" x14ac:dyDescent="0.2">
      <c r="B15" s="417"/>
      <c r="C15" s="417"/>
      <c r="D15" s="417"/>
      <c r="E15" s="417"/>
      <c r="F15" s="418"/>
      <c r="G15" s="419" t="s">
        <v>64</v>
      </c>
      <c r="H15" s="420"/>
      <c r="I15" s="34">
        <f>COUNTIF(I10:I12,"MODERADA")</f>
        <v>0</v>
      </c>
      <c r="J15" s="19"/>
      <c r="K15" s="19"/>
      <c r="L15" s="9"/>
      <c r="M15" s="12"/>
      <c r="N15" s="419" t="s">
        <v>64</v>
      </c>
      <c r="O15" s="420"/>
      <c r="P15" s="34">
        <f>COUNTIF(P10:P12,"MODERADA")</f>
        <v>2</v>
      </c>
    </row>
    <row r="16" spans="1:24" x14ac:dyDescent="0.2">
      <c r="B16" s="9"/>
      <c r="C16" s="236"/>
      <c r="D16" s="9"/>
      <c r="E16" s="9"/>
      <c r="F16" s="9"/>
      <c r="G16" s="419" t="s">
        <v>63</v>
      </c>
      <c r="H16" s="420"/>
      <c r="I16" s="34">
        <f>COUNTIF(I10:I12,"ALTA")</f>
        <v>1</v>
      </c>
      <c r="J16" s="19"/>
      <c r="K16" s="19"/>
      <c r="L16" s="9"/>
      <c r="M16" s="9"/>
      <c r="N16" s="419" t="s">
        <v>63</v>
      </c>
      <c r="O16" s="420"/>
      <c r="P16" s="34">
        <f>COUNTIF(P10:P12,"ALTA")</f>
        <v>1</v>
      </c>
      <c r="Q16" s="5"/>
      <c r="V16" s="5"/>
    </row>
    <row r="17" spans="2:22" ht="15.75" x14ac:dyDescent="0.2">
      <c r="B17" s="241"/>
      <c r="C17" s="236"/>
      <c r="D17" s="9"/>
      <c r="E17" s="302"/>
      <c r="F17" s="9"/>
      <c r="G17" s="419" t="s">
        <v>65</v>
      </c>
      <c r="H17" s="420"/>
      <c r="I17" s="34">
        <f>COUNTIF(I10:I12,"EXTREMA")</f>
        <v>2</v>
      </c>
      <c r="J17" s="19"/>
      <c r="K17" s="19"/>
      <c r="L17" s="9"/>
      <c r="M17" s="9"/>
      <c r="N17" s="419" t="s">
        <v>65</v>
      </c>
      <c r="O17" s="420"/>
      <c r="P17" s="34">
        <f>COUNTIF(P10:P12,"EXTREMA")</f>
        <v>0</v>
      </c>
      <c r="Q17" s="5"/>
      <c r="V17" s="5"/>
    </row>
    <row r="18" spans="2:22" x14ac:dyDescent="0.2">
      <c r="D18" s="9"/>
      <c r="E18" s="9"/>
      <c r="G18" s="9"/>
      <c r="H18" s="9"/>
      <c r="I18" s="10"/>
      <c r="J18" s="19"/>
      <c r="K18" s="19"/>
      <c r="L18" s="9"/>
      <c r="M18" s="9" t="s">
        <v>17</v>
      </c>
      <c r="P18" s="5"/>
      <c r="Q18" s="5"/>
      <c r="V18" s="5"/>
    </row>
    <row r="19" spans="2:22" x14ac:dyDescent="0.2">
      <c r="D19" s="9"/>
      <c r="I19" s="5"/>
      <c r="J19" s="5"/>
      <c r="K19" s="5"/>
      <c r="P19" s="5"/>
      <c r="Q19" s="5"/>
      <c r="V19" s="5"/>
    </row>
    <row r="20" spans="2:22" x14ac:dyDescent="0.2">
      <c r="D20" s="9"/>
      <c r="I20" s="5"/>
      <c r="J20" s="5"/>
      <c r="K20" s="5"/>
      <c r="P20" s="5"/>
      <c r="Q20" s="5"/>
      <c r="V20" s="5"/>
    </row>
    <row r="21" spans="2:22" ht="15" x14ac:dyDescent="0.2">
      <c r="C21" s="296"/>
      <c r="D21" s="297"/>
      <c r="E21" s="293"/>
      <c r="F21" s="298"/>
      <c r="G21" s="237"/>
      <c r="H21" s="237"/>
      <c r="I21" s="299"/>
      <c r="J21" s="13"/>
      <c r="K21" s="5"/>
      <c r="P21" s="5"/>
      <c r="Q21" s="5"/>
      <c r="V21" s="5"/>
    </row>
    <row r="22" spans="2:22" ht="15" x14ac:dyDescent="0.2">
      <c r="C22" s="294" t="s">
        <v>350</v>
      </c>
      <c r="D22" s="300"/>
      <c r="E22" s="295"/>
      <c r="F22" s="341" t="s">
        <v>372</v>
      </c>
      <c r="G22" s="236"/>
      <c r="H22" s="236"/>
      <c r="J22" s="13"/>
      <c r="K22" s="5"/>
      <c r="P22" s="5"/>
      <c r="Q22" s="5"/>
      <c r="V22" s="5"/>
    </row>
    <row r="23" spans="2:22" ht="15" x14ac:dyDescent="0.2">
      <c r="C23" s="238" t="s">
        <v>218</v>
      </c>
      <c r="D23" s="177"/>
      <c r="E23" s="178"/>
      <c r="F23" s="238" t="s">
        <v>373</v>
      </c>
      <c r="G23" s="236"/>
      <c r="H23" s="236"/>
      <c r="J23" s="13"/>
      <c r="K23" s="5"/>
      <c r="P23" s="5"/>
      <c r="Q23" s="5"/>
      <c r="V23" s="5"/>
    </row>
    <row r="24" spans="2:22" x14ac:dyDescent="0.2">
      <c r="D24" s="9"/>
      <c r="I24" s="5"/>
      <c r="J24" s="5"/>
      <c r="K24" s="5"/>
      <c r="P24" s="5"/>
      <c r="Q24" s="5"/>
      <c r="V24" s="5"/>
    </row>
  </sheetData>
  <customSheetViews>
    <customSheetView guid="{B83C9EB8-C964-4489-98C8-19C81BFAE010}" scale="85" hiddenColumns="1">
      <selection activeCell="U21" sqref="A1:V21"/>
      <pageMargins left="0.77" right="0.19685039370078741" top="0.87" bottom="0.49" header="0.31496062992125984" footer="0.23622047244094491"/>
      <printOptions horizontalCentered="1"/>
      <pageSetup paperSize="5" scale="90" fitToHeight="0" orientation="landscape" r:id="rId1"/>
    </customSheetView>
    <customSheetView guid="{42BB51DB-DC3E-4DA5-9499-5574EB19780E}" scale="85" hiddenColumns="1">
      <selection activeCell="U21" sqref="A1:V21"/>
      <pageMargins left="0.77" right="0.19685039370078741" top="0.87" bottom="0.49" header="0.31496062992125984" footer="0.23622047244094491"/>
      <printOptions horizontalCentered="1"/>
      <pageSetup paperSize="5" scale="90" fitToHeight="0" orientation="landscape" r:id="rId2"/>
    </customSheetView>
    <customSheetView guid="{D8BB7E15-0E8F-45FC-AD1A-6D8C295A087C}" scale="85" hiddenColumns="1">
      <selection activeCell="U21" sqref="A1:V21"/>
      <pageMargins left="0.77" right="0.19685039370078741" top="0.87" bottom="0.49" header="0.31496062992125984" footer="0.23622047244094491"/>
      <printOptions horizontalCentered="1"/>
      <pageSetup paperSize="5" scale="90" fitToHeight="0" orientation="landscape" r:id="rId3"/>
    </customSheetView>
    <customSheetView guid="{F7D68F61-F89A-4541-9A78-C25C58CA23E3}" fitToPage="1" printArea="1" topLeftCell="F7">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4"/>
    </customSheetView>
    <customSheetView guid="{4890415D-ABA4-4363-9A7D-9DAD39F08A9F}" fitToPage="1" printArea="1" topLeftCell="F7">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5"/>
    </customSheetView>
    <customSheetView guid="{D504B807-AE7E-4042-848D-21D8E9CBBAC1}" fitToPage="1" topLeftCell="F7">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6"/>
    </customSheetView>
    <customSheetView guid="{C9A812A3-B23E-4057-8694-158B0DEE8D06}" scale="85" fitToPage="1" printArea="1" hiddenColumns="1" topLeftCell="A2">
      <selection activeCell="AA10" sqref="AA10"/>
      <pageMargins left="0.59055118110236227" right="0.51181102362204722" top="0.94488188976377963" bottom="0.55118110236220474" header="0.31496062992125984" footer="0.31496062992125984"/>
      <printOptions horizontalCentered="1"/>
      <pageSetup paperSize="219" scale="57" fitToHeight="99" orientation="landscape" r:id="rId7"/>
    </customSheetView>
    <customSheetView guid="{B74BB35E-E214-422E-BB39-6D168553F4C5}" scale="85" fitToPage="1" printArea="1" hiddenColumns="1">
      <selection activeCell="U21" sqref="A1:V21"/>
      <pageMargins left="0.72" right="0.18" top="0.94488188976377963" bottom="0.55118110236220474" header="0.31496062992125984" footer="0.31496062992125984"/>
      <printOptions horizontalCentered="1"/>
      <pageSetup scale="74" fitToHeight="0" orientation="landscape" r:id="rId8"/>
    </customSheetView>
    <customSheetView guid="{915A0EBC-A358-405B-93F7-90752DA34B9F}" scale="85" fitToPage="1" printArea="1" hiddenColumns="1">
      <selection activeCell="U21" sqref="A1:V21"/>
      <pageMargins left="0.72" right="0.18" top="0.94488188976377963" bottom="0.55118110236220474" header="0.31496062992125984" footer="0.31496062992125984"/>
      <printOptions horizontalCentered="1"/>
      <pageSetup scale="74" fitToHeight="0" orientation="landscape" r:id="rId9"/>
    </customSheetView>
    <customSheetView guid="{31578BE1-199E-4DDD-BD28-180CDA7042A3}" scale="85" printArea="1" hiddenColumns="1">
      <selection activeCell="U21" sqref="A1:V21"/>
      <pageMargins left="0.77" right="0.19685039370078741" top="0.87" bottom="0.49" header="0.31496062992125984" footer="0.23622047244094491"/>
      <printOptions horizontalCentered="1"/>
      <pageSetup paperSize="5" scale="90" fitToHeight="0" orientation="landscape" r:id="rId10"/>
    </customSheetView>
    <customSheetView guid="{C8C25E0F-313C-40E1-BC27-B55128053FAD}" scale="85" printArea="1" hiddenColumns="1">
      <selection activeCell="U21" sqref="A1:V21"/>
      <pageMargins left="0.77" right="0.19685039370078741" top="0.87" bottom="0.49" header="0.31496062992125984" footer="0.23622047244094491"/>
      <printOptions horizontalCentered="1"/>
      <pageSetup paperSize="5" scale="90" fitToHeight="0" orientation="landscape" r:id="rId11"/>
    </customSheetView>
    <customSheetView guid="{D674221F-3F50-45D7-B99E-107AE99970DE}" scale="85" printArea="1" hiddenColumns="1">
      <selection activeCell="U21" sqref="A1:V21"/>
      <pageMargins left="0.77" right="0.19685039370078741" top="0.87" bottom="0.49" header="0.31496062992125984" footer="0.23622047244094491"/>
      <printOptions horizontalCentered="1"/>
      <pageSetup paperSize="5" scale="90" fitToHeight="0" orientation="landscape" r:id="rId12"/>
    </customSheetView>
    <customSheetView guid="{E51A7B7A-B72C-4D0D-BEC9-3100296DDB1B}" scale="85" printArea="1" hiddenColumns="1">
      <selection activeCell="U21" sqref="A1:V21"/>
      <pageMargins left="0.77" right="0.19685039370078741" top="0.87" bottom="0.49" header="0.31496062992125984" footer="0.23622047244094491"/>
      <printOptions horizontalCentered="1"/>
      <pageSetup paperSize="5" scale="90" fitToHeight="0" orientation="landscape" r:id="rId13"/>
    </customSheetView>
    <customSheetView guid="{C9A17BF0-2451-44C4-898F-CFB8403323EA}" scale="85" printArea="1" hiddenColumns="1">
      <selection activeCell="U21" sqref="A1:V21"/>
      <pageMargins left="0.77" right="0.19685039370078741" top="0.87" bottom="0.49" header="0.31496062992125984" footer="0.23622047244094491"/>
      <printOptions horizontalCentered="1"/>
      <pageSetup paperSize="5" scale="90" fitToHeight="0" orientation="landscape" r:id="rId14"/>
    </customSheetView>
    <customSheetView guid="{DC041AD4-35AB-4F1B-9F3D-F08C88A9A16C}" scale="85" printArea="1" hiddenColumns="1">
      <selection activeCell="U21" sqref="A1:V21"/>
      <pageMargins left="0.77" right="0.19685039370078741" top="0.87" bottom="0.49" header="0.31496062992125984" footer="0.23622047244094491"/>
      <printOptions horizontalCentered="1"/>
      <pageSetup paperSize="5" scale="90" fitToHeight="0" orientation="landscape" r:id="rId15"/>
    </customSheetView>
    <customSheetView guid="{CC42E740-ADA2-4B3E-AB77-9BBCCE9EC444}" scale="85" printArea="1" hiddenColumns="1">
      <selection activeCell="U21" sqref="A1:V21"/>
      <pageMargins left="0.77" right="0.19685039370078741" top="0.87" bottom="0.49" header="0.31496062992125984" footer="0.23622047244094491"/>
      <printOptions horizontalCentered="1"/>
      <pageSetup paperSize="5" scale="90" fitToHeight="0" orientation="landscape" r:id="rId16"/>
    </customSheetView>
    <customSheetView guid="{AF3BF2A1-5C19-43AE-A08B-3E418E8AE543}" scale="85" printArea="1" hiddenColumns="1">
      <selection activeCell="U21" sqref="A1:V21"/>
      <pageMargins left="0.77" right="0.19685039370078741" top="0.87" bottom="0.49" header="0.31496062992125984" footer="0.23622047244094491"/>
      <printOptions horizontalCentered="1"/>
      <pageSetup paperSize="5" scale="90" fitToHeight="0" orientation="landscape" r:id="rId17"/>
    </customSheetView>
    <customSheetView guid="{ADD38025-F4B2-44E2-9D06-07A9BF0F3A51}" scale="85" hiddenColumns="1">
      <selection activeCell="U21" sqref="A1:V21"/>
      <pageMargins left="0.77" right="0.19685039370078741" top="0.87" bottom="0.49" header="0.31496062992125984" footer="0.23622047244094491"/>
      <printOptions horizontalCentered="1"/>
      <pageSetup paperSize="5" scale="90" fitToHeight="0" orientation="landscape" r:id="rId18"/>
    </customSheetView>
    <customSheetView guid="{97D65C1E-976A-4956-97FC-0E8188ABCFAA}" scale="85" hiddenColumns="1">
      <selection activeCell="U21" sqref="A1:V21"/>
      <pageMargins left="0.77" right="0.19685039370078741" top="0.87" bottom="0.49" header="0.31496062992125984" footer="0.23622047244094491"/>
      <printOptions horizontalCentered="1"/>
      <pageSetup paperSize="5" scale="90" fitToHeight="0" orientation="landscape" r:id="rId19"/>
    </customSheetView>
  </customSheetViews>
  <mergeCells count="35">
    <mergeCell ref="W8:X8"/>
    <mergeCell ref="G17:H17"/>
    <mergeCell ref="N14:O14"/>
    <mergeCell ref="N15:O15"/>
    <mergeCell ref="N16:O16"/>
    <mergeCell ref="N17:O17"/>
    <mergeCell ref="G14:H14"/>
    <mergeCell ref="U8:U9"/>
    <mergeCell ref="V8:V9"/>
    <mergeCell ref="G15:H15"/>
    <mergeCell ref="I8:I9"/>
    <mergeCell ref="J8:J9"/>
    <mergeCell ref="S8:S9"/>
    <mergeCell ref="T8:T9"/>
    <mergeCell ref="K8:L8"/>
    <mergeCell ref="M8:M9"/>
    <mergeCell ref="B15:F15"/>
    <mergeCell ref="G16:H16"/>
    <mergeCell ref="B8:B9"/>
    <mergeCell ref="C8:C9"/>
    <mergeCell ref="D8:D9"/>
    <mergeCell ref="E8:E9"/>
    <mergeCell ref="F8:F9"/>
    <mergeCell ref="G8:H8"/>
    <mergeCell ref="N8:O8"/>
    <mergeCell ref="P8:P9"/>
    <mergeCell ref="Q8:Q9"/>
    <mergeCell ref="R8:R9"/>
    <mergeCell ref="B6:C6"/>
    <mergeCell ref="E6:T6"/>
    <mergeCell ref="B1:C3"/>
    <mergeCell ref="D1:U3"/>
    <mergeCell ref="B5:C5"/>
    <mergeCell ref="E5:O5"/>
    <mergeCell ref="P5:Q5"/>
  </mergeCells>
  <conditionalFormatting sqref="I7 P7 I24:I1048576 I13:I20 P13:P1048576">
    <cfRule type="cellIs" dxfId="127" priority="81" operator="equal">
      <formula>"BAJA"</formula>
    </cfRule>
  </conditionalFormatting>
  <conditionalFormatting sqref="I7 P7 I24:I1048576 I13:I20 P13:P1048576">
    <cfRule type="cellIs" dxfId="126" priority="78" operator="equal">
      <formula>"EXTREMA"</formula>
    </cfRule>
    <cfRule type="cellIs" dxfId="125" priority="79" operator="equal">
      <formula>"ALTA"</formula>
    </cfRule>
    <cfRule type="cellIs" dxfId="124" priority="80" operator="equal">
      <formula>"MODERADA"</formula>
    </cfRule>
  </conditionalFormatting>
  <conditionalFormatting sqref="F7:G7 N7:O7 F24:G1048576 F13:G20 N13:O1048576">
    <cfRule type="colorScale" priority="77">
      <colorScale>
        <cfvo type="num" val="1"/>
        <cfvo type="num" val="3"/>
        <cfvo type="num" val="5"/>
        <color theme="6" tint="-0.499984740745262"/>
        <color rgb="FFFFFF00"/>
        <color rgb="FFC00000"/>
      </colorScale>
    </cfRule>
  </conditionalFormatting>
  <conditionalFormatting sqref="F4:G4 N4:O4">
    <cfRule type="colorScale" priority="34">
      <colorScale>
        <cfvo type="num" val="1"/>
        <cfvo type="num" val="3"/>
        <cfvo type="num" val="5"/>
        <color theme="6" tint="-0.499984740745262"/>
        <color rgb="FFFFFF00"/>
        <color rgb="FFC00000"/>
      </colorScale>
    </cfRule>
  </conditionalFormatting>
  <conditionalFormatting sqref="G10:H12">
    <cfRule type="colorScale" priority="24">
      <colorScale>
        <cfvo type="num" val="1"/>
        <cfvo type="num" val="3"/>
        <cfvo type="num" val="5"/>
        <color theme="6" tint="-0.499984740745262"/>
        <color rgb="FFFFFF00"/>
        <color rgb="FFC00000"/>
      </colorScale>
    </cfRule>
  </conditionalFormatting>
  <conditionalFormatting sqref="I10:I12">
    <cfRule type="cellIs" dxfId="123" priority="20" operator="equal">
      <formula>"EXTREMA"</formula>
    </cfRule>
    <cfRule type="cellIs" dxfId="122" priority="21" operator="equal">
      <formula>"ALTA"</formula>
    </cfRule>
    <cfRule type="cellIs" dxfId="121" priority="22" operator="equal">
      <formula>"MODERADA"</formula>
    </cfRule>
    <cfRule type="cellIs" dxfId="120" priority="23" operator="equal">
      <formula>"BAJA"</formula>
    </cfRule>
  </conditionalFormatting>
  <conditionalFormatting sqref="P10:P12">
    <cfRule type="cellIs" dxfId="119" priority="16" operator="equal">
      <formula>"EXTREMA"</formula>
    </cfRule>
    <cfRule type="cellIs" dxfId="118" priority="17" operator="equal">
      <formula>"ALTA"</formula>
    </cfRule>
    <cfRule type="cellIs" dxfId="117" priority="18" operator="equal">
      <formula>"MODERADA"</formula>
    </cfRule>
    <cfRule type="cellIs" dxfId="116" priority="19" operator="equal">
      <formula>"BAJA"</formula>
    </cfRule>
  </conditionalFormatting>
  <conditionalFormatting sqref="N10:O12">
    <cfRule type="colorScale" priority="15">
      <colorScale>
        <cfvo type="num" val="1"/>
        <cfvo type="num" val="3"/>
        <cfvo type="num" val="5"/>
        <color theme="6" tint="-0.499984740745262"/>
        <color rgb="FFFFFF00"/>
        <color rgb="FFC00000"/>
      </colorScale>
    </cfRule>
  </conditionalFormatting>
  <conditionalFormatting sqref="G8:H9 N8:O9">
    <cfRule type="colorScale" priority="10">
      <colorScale>
        <cfvo type="num" val="1"/>
        <cfvo type="num" val="3"/>
        <cfvo type="num" val="5"/>
        <color theme="6" tint="-0.499984740745262"/>
        <color rgb="FFFFFF00"/>
        <color rgb="FFC00000"/>
      </colorScale>
    </cfRule>
  </conditionalFormatting>
  <conditionalFormatting sqref="I8:I9 P8:P9">
    <cfRule type="cellIs" dxfId="115" priority="14" operator="equal">
      <formula>"BAJA"</formula>
    </cfRule>
  </conditionalFormatting>
  <conditionalFormatting sqref="I8:I9 P8:P9">
    <cfRule type="cellIs" dxfId="114" priority="11" operator="equal">
      <formula>"EXTREMA"</formula>
    </cfRule>
    <cfRule type="cellIs" dxfId="113" priority="12" operator="equal">
      <formula>"ALTA"</formula>
    </cfRule>
    <cfRule type="cellIs" dxfId="112" priority="13" operator="equal">
      <formula>"MODERADA"</formula>
    </cfRule>
  </conditionalFormatting>
  <conditionalFormatting sqref="J21:J23">
    <cfRule type="cellIs" dxfId="111" priority="9" operator="equal">
      <formula>"BAJA"</formula>
    </cfRule>
  </conditionalFormatting>
  <conditionalFormatting sqref="J21:J23">
    <cfRule type="cellIs" dxfId="110" priority="6" operator="equal">
      <formula>"EXTREMA"</formula>
    </cfRule>
    <cfRule type="cellIs" dxfId="109" priority="7" operator="equal">
      <formula>"ALTA"</formula>
    </cfRule>
    <cfRule type="cellIs" dxfId="108" priority="8" operator="equal">
      <formula>"MODERADA"</formula>
    </cfRule>
  </conditionalFormatting>
  <conditionalFormatting sqref="I21:I23">
    <cfRule type="cellIs" dxfId="107" priority="5" operator="equal">
      <formula>"BAJA"</formula>
    </cfRule>
  </conditionalFormatting>
  <conditionalFormatting sqref="I21:I23">
    <cfRule type="cellIs" dxfId="106" priority="2" operator="equal">
      <formula>"EXTREMA"</formula>
    </cfRule>
    <cfRule type="cellIs" dxfId="105" priority="3" operator="equal">
      <formula>"ALTA"</formula>
    </cfRule>
    <cfRule type="cellIs" dxfId="104" priority="4" operator="equal">
      <formula>"MODERADA"</formula>
    </cfRule>
  </conditionalFormatting>
  <conditionalFormatting sqref="G21:G23">
    <cfRule type="colorScale" priority="1">
      <colorScale>
        <cfvo type="num" val="1"/>
        <cfvo type="num" val="3"/>
        <cfvo type="num" val="5"/>
        <color theme="6" tint="-0.499984740745262"/>
        <color rgb="FFFFFF00"/>
        <color rgb="FFC00000"/>
      </colorScale>
    </cfRule>
  </conditionalFormatting>
  <printOptions horizontalCentered="1"/>
  <pageMargins left="1.3779527559055118" right="0.59055118110236227" top="0.47244094488188981" bottom="0.47244094488188981" header="0.31496062992125984" footer="0.23622047244094491"/>
  <pageSetup paperSize="5" scale="50" fitToHeight="0" orientation="landscape" r:id="rId20"/>
  <drawing r:id="rId21"/>
  <extLst>
    <ext xmlns:x14="http://schemas.microsoft.com/office/spreadsheetml/2009/9/main" uri="{CCE6A557-97BC-4b89-ADB6-D9C93CAAB3DF}">
      <x14:dataValidations xmlns:xm="http://schemas.microsoft.com/office/excel/2006/main" count="1">
        <x14:dataValidation type="list" showInputMessage="1" showErrorMessage="1" xr:uid="{00000000-0002-0000-0200-000000000000}">
          <x14:formula1>
            <xm:f>'/Users/luzemiliavillegaslonono/Documents/PLANEACIÓN RQV 2021/CAPACIDAD INSTALADA MSPS/FEBRERO/5 FEBRERO/E:\PLANEACIÓN HRQV\MAPA DE RIESGOS\EVALUACIÓN I SEMESTRE\SEGUIMIENTO MAPA DE RIESGOS\URGENCIAS HOSPIT\[Mapa de Riesgos y Seguimiento Asistenciales 2019.xlsx]Listas'!#REF!</xm:f>
          </x14:formula1>
          <xm:sqref>K10:K12 F10:F12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autoPageBreaks="0"/>
  </sheetPr>
  <dimension ref="A1:AB22"/>
  <sheetViews>
    <sheetView topLeftCell="K9" zoomScale="80" zoomScaleNormal="80" workbookViewId="0">
      <selection activeCell="AB11" sqref="AB11"/>
    </sheetView>
  </sheetViews>
  <sheetFormatPr baseColWidth="10" defaultColWidth="11.42578125" defaultRowHeight="12" x14ac:dyDescent="0.2"/>
  <cols>
    <col min="1" max="1" width="4.7109375" style="236" customWidth="1"/>
    <col min="2" max="2" width="21.7109375" style="236" customWidth="1"/>
    <col min="3" max="3" width="19.42578125" style="236" customWidth="1"/>
    <col min="4" max="4" width="21.7109375" style="236" hidden="1" customWidth="1"/>
    <col min="5" max="5" width="23.42578125" style="236" customWidth="1"/>
    <col min="6" max="8" width="6.7109375" style="236" customWidth="1"/>
    <col min="9" max="9" width="6.7109375" style="13" customWidth="1"/>
    <col min="10" max="10" width="24.42578125" style="20" customWidth="1"/>
    <col min="11" max="11" width="6.7109375" style="20" customWidth="1"/>
    <col min="12" max="15" width="6.7109375" style="236" customWidth="1"/>
    <col min="16" max="17" width="6.7109375" style="13" customWidth="1"/>
    <col min="18" max="18" width="19.85546875" style="236" customWidth="1"/>
    <col min="19" max="19" width="6.7109375" style="236" customWidth="1"/>
    <col min="20" max="20" width="19.7109375" style="236" customWidth="1"/>
    <col min="21" max="21" width="16.140625" style="236" customWidth="1"/>
    <col min="22" max="22" width="28.7109375" style="18" customWidth="1"/>
    <col min="23" max="24" width="36.7109375" style="236" hidden="1" customWidth="1"/>
    <col min="25" max="25" width="14.42578125" style="236" customWidth="1"/>
    <col min="26" max="26" width="14.85546875" style="236" customWidth="1"/>
    <col min="27" max="27" width="12.85546875" style="236" customWidth="1"/>
    <col min="28" max="28" width="14.140625" style="236" customWidth="1"/>
    <col min="29" max="16384" width="11.42578125" style="236"/>
  </cols>
  <sheetData>
    <row r="1" spans="1:28" ht="27" customHeight="1" x14ac:dyDescent="0.2">
      <c r="B1" s="393"/>
      <c r="C1" s="393"/>
      <c r="D1" s="394" t="s">
        <v>227</v>
      </c>
      <c r="E1" s="394"/>
      <c r="F1" s="394"/>
      <c r="G1" s="394"/>
      <c r="H1" s="394"/>
      <c r="I1" s="394"/>
      <c r="J1" s="394"/>
      <c r="K1" s="394"/>
      <c r="L1" s="394"/>
      <c r="M1" s="394"/>
      <c r="N1" s="394"/>
      <c r="O1" s="394"/>
      <c r="P1" s="394"/>
      <c r="Q1" s="394"/>
      <c r="R1" s="394"/>
      <c r="S1" s="394"/>
      <c r="T1" s="394"/>
      <c r="U1" s="394"/>
      <c r="V1" s="257" t="s">
        <v>354</v>
      </c>
    </row>
    <row r="2" spans="1:28" ht="27" customHeight="1" x14ac:dyDescent="0.2">
      <c r="B2" s="393"/>
      <c r="C2" s="393"/>
      <c r="D2" s="394"/>
      <c r="E2" s="394"/>
      <c r="F2" s="394"/>
      <c r="G2" s="394"/>
      <c r="H2" s="394"/>
      <c r="I2" s="394"/>
      <c r="J2" s="394"/>
      <c r="K2" s="394"/>
      <c r="L2" s="394"/>
      <c r="M2" s="394"/>
      <c r="N2" s="394"/>
      <c r="O2" s="394"/>
      <c r="P2" s="394"/>
      <c r="Q2" s="394"/>
      <c r="R2" s="394"/>
      <c r="S2" s="394"/>
      <c r="T2" s="394"/>
      <c r="U2" s="394"/>
      <c r="V2" s="257" t="s">
        <v>355</v>
      </c>
    </row>
    <row r="3" spans="1:28" ht="27" customHeight="1" x14ac:dyDescent="0.2">
      <c r="B3" s="393"/>
      <c r="C3" s="393"/>
      <c r="D3" s="394"/>
      <c r="E3" s="394"/>
      <c r="F3" s="394"/>
      <c r="G3" s="394"/>
      <c r="H3" s="394"/>
      <c r="I3" s="394"/>
      <c r="J3" s="394"/>
      <c r="K3" s="394"/>
      <c r="L3" s="394"/>
      <c r="M3" s="394"/>
      <c r="N3" s="394"/>
      <c r="O3" s="394"/>
      <c r="P3" s="394"/>
      <c r="Q3" s="394"/>
      <c r="R3" s="394"/>
      <c r="S3" s="394"/>
      <c r="T3" s="394"/>
      <c r="U3" s="394"/>
      <c r="V3" s="257" t="s">
        <v>356</v>
      </c>
    </row>
    <row r="4" spans="1:28" s="4" customFormat="1" ht="24" customHeight="1" x14ac:dyDescent="0.3">
      <c r="A4" s="14"/>
      <c r="B4" s="236"/>
      <c r="C4" s="236"/>
      <c r="D4" s="258"/>
      <c r="E4" s="258"/>
      <c r="F4" s="258"/>
      <c r="G4" s="258"/>
      <c r="H4" s="258"/>
      <c r="I4" s="259"/>
      <c r="J4" s="258"/>
      <c r="K4" s="258"/>
      <c r="L4" s="258"/>
      <c r="M4" s="258"/>
      <c r="N4" s="236"/>
      <c r="O4" s="236"/>
      <c r="P4" s="13"/>
      <c r="Q4" s="13"/>
      <c r="R4" s="236"/>
      <c r="S4" s="236"/>
      <c r="T4" s="236"/>
      <c r="U4" s="236"/>
      <c r="V4" s="254"/>
    </row>
    <row r="5" spans="1:28" s="4" customFormat="1" ht="24" customHeight="1" x14ac:dyDescent="0.25">
      <c r="A5" s="14"/>
      <c r="B5" s="389" t="s">
        <v>228</v>
      </c>
      <c r="C5" s="390"/>
      <c r="D5" s="260"/>
      <c r="E5" s="395" t="s">
        <v>334</v>
      </c>
      <c r="F5" s="395"/>
      <c r="G5" s="395"/>
      <c r="H5" s="395"/>
      <c r="I5" s="395"/>
      <c r="J5" s="395"/>
      <c r="K5" s="395"/>
      <c r="L5" s="395"/>
      <c r="M5" s="395"/>
      <c r="N5" s="395"/>
      <c r="O5" s="396"/>
      <c r="P5" s="389" t="s">
        <v>229</v>
      </c>
      <c r="Q5" s="390"/>
      <c r="R5" s="260">
        <v>2020</v>
      </c>
      <c r="S5" s="288"/>
      <c r="T5" s="289"/>
      <c r="U5" s="263"/>
      <c r="V5" s="255"/>
    </row>
    <row r="6" spans="1:28" s="4" customFormat="1" ht="24" customHeight="1" x14ac:dyDescent="0.25">
      <c r="A6" s="14"/>
      <c r="B6" s="389" t="s">
        <v>230</v>
      </c>
      <c r="C6" s="390"/>
      <c r="D6" s="264"/>
      <c r="E6" s="422" t="s">
        <v>359</v>
      </c>
      <c r="F6" s="422"/>
      <c r="G6" s="422"/>
      <c r="H6" s="422"/>
      <c r="I6" s="422"/>
      <c r="J6" s="422"/>
      <c r="K6" s="422"/>
      <c r="L6" s="422"/>
      <c r="M6" s="422"/>
      <c r="N6" s="422"/>
      <c r="O6" s="422"/>
      <c r="P6" s="422"/>
      <c r="Q6" s="422"/>
      <c r="R6" s="422"/>
      <c r="S6" s="422"/>
      <c r="T6" s="423"/>
      <c r="U6" s="263"/>
      <c r="V6" s="256"/>
    </row>
    <row r="7" spans="1:28" s="4" customFormat="1" ht="24" customHeight="1" x14ac:dyDescent="0.25">
      <c r="A7" s="14"/>
      <c r="D7" s="253"/>
      <c r="E7" s="253"/>
      <c r="F7" s="256"/>
      <c r="G7" s="256"/>
      <c r="H7" s="256"/>
      <c r="I7" s="256"/>
      <c r="J7" s="256"/>
      <c r="K7" s="256"/>
      <c r="L7" s="256"/>
      <c r="M7" s="256"/>
      <c r="N7" s="256"/>
      <c r="O7" s="256"/>
      <c r="P7" s="256"/>
      <c r="Q7" s="256"/>
      <c r="R7" s="256"/>
      <c r="S7" s="256"/>
      <c r="T7" s="256"/>
      <c r="U7" s="256"/>
      <c r="V7" s="256"/>
    </row>
    <row r="8" spans="1:28" s="4" customFormat="1" ht="15" x14ac:dyDescent="0.25">
      <c r="A8" s="14"/>
      <c r="B8" s="1"/>
      <c r="C8" s="1"/>
      <c r="I8" s="17"/>
      <c r="J8" s="173"/>
      <c r="K8" s="173"/>
      <c r="P8" s="17"/>
      <c r="Q8" s="17"/>
      <c r="V8" s="17"/>
    </row>
    <row r="9" spans="1:28" s="16" customFormat="1" ht="30" customHeight="1" x14ac:dyDescent="0.25">
      <c r="A9" s="15"/>
      <c r="B9" s="399" t="s">
        <v>0</v>
      </c>
      <c r="C9" s="399" t="s">
        <v>1</v>
      </c>
      <c r="D9" s="399" t="s">
        <v>2</v>
      </c>
      <c r="E9" s="399" t="s">
        <v>3</v>
      </c>
      <c r="F9" s="401" t="s">
        <v>21</v>
      </c>
      <c r="G9" s="398" t="s">
        <v>191</v>
      </c>
      <c r="H9" s="398"/>
      <c r="I9" s="403" t="s">
        <v>19</v>
      </c>
      <c r="J9" s="399" t="s">
        <v>9</v>
      </c>
      <c r="K9" s="405" t="s">
        <v>27</v>
      </c>
      <c r="L9" s="406"/>
      <c r="M9" s="402" t="s">
        <v>176</v>
      </c>
      <c r="N9" s="398" t="s">
        <v>192</v>
      </c>
      <c r="O9" s="398"/>
      <c r="P9" s="403" t="s">
        <v>19</v>
      </c>
      <c r="Q9" s="401" t="s">
        <v>8</v>
      </c>
      <c r="R9" s="398" t="s">
        <v>6</v>
      </c>
      <c r="S9" s="415" t="s">
        <v>13</v>
      </c>
      <c r="T9" s="398" t="s">
        <v>216</v>
      </c>
      <c r="U9" s="399" t="s">
        <v>193</v>
      </c>
      <c r="V9" s="399" t="s">
        <v>7</v>
      </c>
      <c r="W9" s="411" t="s">
        <v>195</v>
      </c>
      <c r="X9" s="411"/>
      <c r="Y9" s="410" t="s">
        <v>368</v>
      </c>
      <c r="Z9" s="410"/>
      <c r="AA9" s="410" t="s">
        <v>368</v>
      </c>
      <c r="AB9" s="410"/>
    </row>
    <row r="10" spans="1:28" s="16" customFormat="1" ht="85.5" customHeight="1" x14ac:dyDescent="0.25">
      <c r="A10" s="15"/>
      <c r="B10" s="412"/>
      <c r="C10" s="412"/>
      <c r="D10" s="412"/>
      <c r="E10" s="412"/>
      <c r="F10" s="401"/>
      <c r="G10" s="180" t="s">
        <v>4</v>
      </c>
      <c r="H10" s="287" t="s">
        <v>5</v>
      </c>
      <c r="I10" s="414"/>
      <c r="J10" s="412"/>
      <c r="K10" s="286" t="s">
        <v>205</v>
      </c>
      <c r="L10" s="198" t="s">
        <v>206</v>
      </c>
      <c r="M10" s="416"/>
      <c r="N10" s="199" t="s">
        <v>4</v>
      </c>
      <c r="O10" s="200" t="s">
        <v>5</v>
      </c>
      <c r="P10" s="414"/>
      <c r="Q10" s="401"/>
      <c r="R10" s="398"/>
      <c r="S10" s="415"/>
      <c r="T10" s="398"/>
      <c r="U10" s="412"/>
      <c r="V10" s="412"/>
      <c r="W10" s="285" t="s">
        <v>171</v>
      </c>
      <c r="X10" s="285" t="s">
        <v>172</v>
      </c>
      <c r="Y10" s="344" t="s">
        <v>375</v>
      </c>
      <c r="Z10" s="344" t="s">
        <v>376</v>
      </c>
      <c r="AA10" s="379" t="s">
        <v>407</v>
      </c>
      <c r="AB10" s="379" t="s">
        <v>408</v>
      </c>
    </row>
    <row r="11" spans="1:28" s="56" customFormat="1" ht="228.75" customHeight="1" x14ac:dyDescent="0.25">
      <c r="A11" s="22">
        <v>1</v>
      </c>
      <c r="B11" s="252" t="s">
        <v>381</v>
      </c>
      <c r="C11" s="252" t="s">
        <v>382</v>
      </c>
      <c r="D11" s="252"/>
      <c r="E11" s="252" t="s">
        <v>336</v>
      </c>
      <c r="F11" s="27" t="s">
        <v>24</v>
      </c>
      <c r="G11" s="265">
        <v>4</v>
      </c>
      <c r="H11" s="265">
        <v>4</v>
      </c>
      <c r="I11" s="21" t="str">
        <f>INDEX([8]Listas!$L$4:$P$8,G11,H11)</f>
        <v>EXTREMA</v>
      </c>
      <c r="J11" s="252" t="s">
        <v>383</v>
      </c>
      <c r="K11" s="27" t="s">
        <v>203</v>
      </c>
      <c r="L11" s="242" t="str">
        <f>IF('[8]Evaluación de Controles'!F17="X","Probabilidad",IF('[8]Evaluación de Controles'!H17="X","Impacto",))</f>
        <v>Probabilidad</v>
      </c>
      <c r="M11" s="376">
        <f>+'[8]Evaluación de Controles'!X11</f>
        <v>85</v>
      </c>
      <c r="N11" s="265">
        <f>IF('[8]Evaluación de Controles'!F17="X",IF(M11&gt;75,IF(G11&gt;2,G11-2,IF(G11&gt;1,G11-1,G11)),IF(M11&gt;50,IF(G11&gt;1,G11-1,G11),G11)),G11)</f>
        <v>2</v>
      </c>
      <c r="O11" s="265">
        <f>IF('[8]Evaluación de Controles'!H17="X",IF(M11&gt;75,IF(H11&gt;2,H11-2,IF(H11&gt;1,H11-1,H11)),IF(M11&gt;50,IF(H11&gt;1,H11-1,H11),H11)),H11)</f>
        <v>4</v>
      </c>
      <c r="P11" s="21" t="str">
        <f>INDEX([8]Listas!$L$4:$P$8,N11,O11)</f>
        <v>ALTA</v>
      </c>
      <c r="Q11" s="27" t="s">
        <v>190</v>
      </c>
      <c r="R11" s="24" t="s">
        <v>340</v>
      </c>
      <c r="S11" s="25" t="s">
        <v>341</v>
      </c>
      <c r="T11" s="252" t="s">
        <v>342</v>
      </c>
      <c r="U11" s="252" t="s">
        <v>343</v>
      </c>
      <c r="V11" s="252" t="s">
        <v>384</v>
      </c>
      <c r="W11" s="271"/>
      <c r="X11" s="272"/>
      <c r="Y11" s="381">
        <v>0.27</v>
      </c>
      <c r="Z11" s="381">
        <v>0.35</v>
      </c>
      <c r="AA11" s="381">
        <v>0.35</v>
      </c>
      <c r="AB11" s="381">
        <v>0.09</v>
      </c>
    </row>
    <row r="12" spans="1:28" s="56" customFormat="1" ht="198.75" customHeight="1" x14ac:dyDescent="0.25">
      <c r="A12" s="22">
        <v>2</v>
      </c>
      <c r="B12" s="252" t="s">
        <v>337</v>
      </c>
      <c r="C12" s="252" t="s">
        <v>335</v>
      </c>
      <c r="D12" s="252"/>
      <c r="E12" s="252" t="s">
        <v>338</v>
      </c>
      <c r="F12" s="27" t="s">
        <v>24</v>
      </c>
      <c r="G12" s="265">
        <v>3</v>
      </c>
      <c r="H12" s="265">
        <v>4</v>
      </c>
      <c r="I12" s="21" t="str">
        <f>INDEX([8]Listas!$L$4:$P$8,G12,H12)</f>
        <v>EXTREMA</v>
      </c>
      <c r="J12" s="252" t="s">
        <v>339</v>
      </c>
      <c r="K12" s="27" t="s">
        <v>203</v>
      </c>
      <c r="L12" s="242" t="str">
        <f>IF('[8]Evaluación de Controles'!F18="X","Probabilidad",IF('[8]Evaluación de Controles'!H18="X","Impacto",))</f>
        <v>Probabilidad</v>
      </c>
      <c r="M12" s="376">
        <f>+'[8]Evaluación de Controles'!X12</f>
        <v>85</v>
      </c>
      <c r="N12" s="265">
        <f>IF('[8]Evaluación de Controles'!F18="X",IF(M12&gt;75,IF(G12&gt;2,G12-2,IF(G12&gt;1,G12-1,G12)),IF(M12&gt;50,IF(G12&gt;1,G12-1,G12),G12)),G12)</f>
        <v>1</v>
      </c>
      <c r="O12" s="265">
        <f>IF('[8]Evaluación de Controles'!H18="X",IF(M12&gt;75,IF(H12&gt;2,H12-2,IF(H12&gt;1,H12-1,H12)),IF(M12&gt;50,IF(H12&gt;1,H12-1,H12),H12)),H12)</f>
        <v>4</v>
      </c>
      <c r="P12" s="21" t="str">
        <f>INDEX([8]Listas!$L$4:$P$8,N12,O12)</f>
        <v>ALTA</v>
      </c>
      <c r="Q12" s="27" t="s">
        <v>217</v>
      </c>
      <c r="R12" s="24" t="s">
        <v>344</v>
      </c>
      <c r="S12" s="233" t="s">
        <v>345</v>
      </c>
      <c r="T12" s="252" t="s">
        <v>385</v>
      </c>
      <c r="U12" s="252" t="s">
        <v>346</v>
      </c>
      <c r="V12" s="252" t="s">
        <v>347</v>
      </c>
      <c r="W12" s="271"/>
      <c r="X12" s="272"/>
      <c r="Y12" s="381">
        <v>0.06</v>
      </c>
      <c r="Z12" s="381">
        <v>0.04</v>
      </c>
      <c r="AA12" s="381">
        <v>0.01</v>
      </c>
      <c r="AB12" s="381">
        <v>0</v>
      </c>
    </row>
    <row r="13" spans="1:28" x14ac:dyDescent="0.2">
      <c r="D13" s="9"/>
      <c r="H13" s="9"/>
      <c r="I13" s="10"/>
      <c r="P13" s="236"/>
      <c r="Q13" s="236"/>
      <c r="V13" s="236"/>
      <c r="Y13" s="424"/>
    </row>
    <row r="14" spans="1:28" x14ac:dyDescent="0.2">
      <c r="D14" s="9"/>
      <c r="G14" s="397" t="s">
        <v>62</v>
      </c>
      <c r="H14" s="397"/>
      <c r="I14" s="34">
        <f>COUNTIF(I11:I12,"BAJA")</f>
        <v>0</v>
      </c>
      <c r="N14" s="397" t="s">
        <v>62</v>
      </c>
      <c r="O14" s="397"/>
      <c r="P14" s="34">
        <f>COUNTIF(P11:P12,"BAJA")</f>
        <v>0</v>
      </c>
      <c r="Q14" s="236"/>
      <c r="V14" s="236"/>
      <c r="Y14" s="425"/>
      <c r="Z14" s="350"/>
    </row>
    <row r="15" spans="1:28" x14ac:dyDescent="0.2">
      <c r="D15" s="9"/>
      <c r="G15" s="397" t="s">
        <v>64</v>
      </c>
      <c r="H15" s="397"/>
      <c r="I15" s="34">
        <f>COUNTIF(I11:I12,"MODERADA")</f>
        <v>0</v>
      </c>
      <c r="N15" s="397" t="s">
        <v>64</v>
      </c>
      <c r="O15" s="397"/>
      <c r="P15" s="34">
        <f>COUNTIF(P11:P12,"MODERADA")</f>
        <v>0</v>
      </c>
      <c r="Q15" s="236"/>
      <c r="V15" s="236"/>
      <c r="Y15" s="425"/>
      <c r="Z15" s="350"/>
    </row>
    <row r="16" spans="1:28" x14ac:dyDescent="0.2">
      <c r="B16" s="9"/>
      <c r="C16" s="9"/>
      <c r="D16" s="9"/>
      <c r="E16" s="9"/>
      <c r="F16" s="9"/>
      <c r="G16" s="420" t="s">
        <v>63</v>
      </c>
      <c r="H16" s="397"/>
      <c r="I16" s="34">
        <f>COUNTIF(I11:I12,"ALTA")</f>
        <v>0</v>
      </c>
      <c r="N16" s="397" t="s">
        <v>63</v>
      </c>
      <c r="O16" s="397"/>
      <c r="P16" s="34">
        <f>COUNTIF(P11:P12,"ALTA")</f>
        <v>2</v>
      </c>
      <c r="Q16" s="236"/>
      <c r="V16" s="236"/>
      <c r="Y16" s="425"/>
      <c r="Z16" s="350"/>
    </row>
    <row r="17" spans="2:26" ht="15.75" x14ac:dyDescent="0.2">
      <c r="B17" s="301"/>
      <c r="C17" s="9"/>
      <c r="D17" s="9"/>
      <c r="E17" s="302"/>
      <c r="F17" s="9"/>
      <c r="G17" s="420" t="s">
        <v>65</v>
      </c>
      <c r="H17" s="397"/>
      <c r="I17" s="34">
        <f>COUNTIF(I11:I12,"EXTREMA")</f>
        <v>2</v>
      </c>
      <c r="N17" s="397" t="s">
        <v>65</v>
      </c>
      <c r="O17" s="397"/>
      <c r="P17" s="34">
        <f>COUNTIF(P11:P12,"EXTREMA")</f>
        <v>0</v>
      </c>
      <c r="Q17" s="236"/>
      <c r="V17" s="236"/>
      <c r="Y17" s="425"/>
      <c r="Z17" s="350"/>
    </row>
    <row r="18" spans="2:26" x14ac:dyDescent="0.2">
      <c r="D18" s="9"/>
      <c r="P18" s="236"/>
      <c r="Q18" s="236"/>
      <c r="V18" s="236"/>
    </row>
    <row r="20" spans="2:26" ht="15" x14ac:dyDescent="0.2">
      <c r="B20" s="296"/>
      <c r="C20" s="297"/>
      <c r="D20" s="293"/>
      <c r="E20" s="298"/>
      <c r="F20" s="237"/>
      <c r="G20" s="237"/>
      <c r="H20" s="299"/>
    </row>
    <row r="21" spans="2:26" ht="15" x14ac:dyDescent="0.2">
      <c r="B21" s="303" t="s">
        <v>371</v>
      </c>
      <c r="C21" s="300"/>
      <c r="D21" s="295"/>
      <c r="E21" s="341" t="s">
        <v>372</v>
      </c>
      <c r="H21" s="13"/>
    </row>
    <row r="22" spans="2:26" ht="15" x14ac:dyDescent="0.2">
      <c r="B22" s="238" t="s">
        <v>218</v>
      </c>
      <c r="C22" s="177"/>
      <c r="D22" s="178"/>
      <c r="E22" s="238" t="s">
        <v>373</v>
      </c>
      <c r="H22" s="13"/>
    </row>
  </sheetData>
  <mergeCells count="37">
    <mergeCell ref="AA9:AB9"/>
    <mergeCell ref="Y13:Y17"/>
    <mergeCell ref="Y9:Z9"/>
    <mergeCell ref="G17:H17"/>
    <mergeCell ref="N17:O17"/>
    <mergeCell ref="G16:H16"/>
    <mergeCell ref="N16:O16"/>
    <mergeCell ref="W9:X9"/>
    <mergeCell ref="G14:H14"/>
    <mergeCell ref="N14:O14"/>
    <mergeCell ref="G15:H15"/>
    <mergeCell ref="N15:O15"/>
    <mergeCell ref="Q9:Q10"/>
    <mergeCell ref="R9:R10"/>
    <mergeCell ref="S9:S10"/>
    <mergeCell ref="T9:T10"/>
    <mergeCell ref="U9:U10"/>
    <mergeCell ref="G9:H9"/>
    <mergeCell ref="V9:V10"/>
    <mergeCell ref="B6:C6"/>
    <mergeCell ref="E6:T6"/>
    <mergeCell ref="B9:B10"/>
    <mergeCell ref="C9:C10"/>
    <mergeCell ref="D9:D10"/>
    <mergeCell ref="E9:E10"/>
    <mergeCell ref="F9:F10"/>
    <mergeCell ref="J9:J10"/>
    <mergeCell ref="K9:L9"/>
    <mergeCell ref="M9:M10"/>
    <mergeCell ref="I9:I10"/>
    <mergeCell ref="N9:O9"/>
    <mergeCell ref="P9:P10"/>
    <mergeCell ref="B1:C3"/>
    <mergeCell ref="D1:U3"/>
    <mergeCell ref="B5:C5"/>
    <mergeCell ref="E5:O5"/>
    <mergeCell ref="P5:Q5"/>
  </mergeCells>
  <conditionalFormatting sqref="I8 P8 I23:I1048576 I13:I19 P13:P1048576">
    <cfRule type="cellIs" dxfId="103" priority="43" operator="equal">
      <formula>"BAJA"</formula>
    </cfRule>
  </conditionalFormatting>
  <conditionalFormatting sqref="I8 P8 I23:I1048576 I13:I19 P13:P1048576">
    <cfRule type="cellIs" dxfId="102" priority="40" operator="equal">
      <formula>"EXTREMA"</formula>
    </cfRule>
    <cfRule type="cellIs" dxfId="101" priority="41" operator="equal">
      <formula>"ALTA"</formula>
    </cfRule>
    <cfRule type="cellIs" dxfId="100" priority="42" operator="equal">
      <formula>"MODERADA"</formula>
    </cfRule>
  </conditionalFormatting>
  <conditionalFormatting sqref="F8:G8 N8:O8 F23:G1048576 F13:G19 N13:O1048576">
    <cfRule type="colorScale" priority="39">
      <colorScale>
        <cfvo type="num" val="1"/>
        <cfvo type="num" val="3"/>
        <cfvo type="num" val="5"/>
        <color theme="6" tint="-0.499984740745262"/>
        <color rgb="FFFFFF00"/>
        <color rgb="FFC00000"/>
      </colorScale>
    </cfRule>
  </conditionalFormatting>
  <conditionalFormatting sqref="G9:H10 N9:O10">
    <cfRule type="colorScale" priority="25">
      <colorScale>
        <cfvo type="num" val="1"/>
        <cfvo type="num" val="3"/>
        <cfvo type="num" val="5"/>
        <color theme="6" tint="-0.499984740745262"/>
        <color rgb="FFFFFF00"/>
        <color rgb="FFC00000"/>
      </colorScale>
    </cfRule>
  </conditionalFormatting>
  <conditionalFormatting sqref="I9:I10 P9:P10">
    <cfRule type="cellIs" dxfId="99" priority="29" operator="equal">
      <formula>"BAJA"</formula>
    </cfRule>
  </conditionalFormatting>
  <conditionalFormatting sqref="I9:I10 P9:P10">
    <cfRule type="cellIs" dxfId="98" priority="26" operator="equal">
      <formula>"EXTREMA"</formula>
    </cfRule>
    <cfRule type="cellIs" dxfId="97" priority="27" operator="equal">
      <formula>"ALTA"</formula>
    </cfRule>
    <cfRule type="cellIs" dxfId="96" priority="28" operator="equal">
      <formula>"MODERADA"</formula>
    </cfRule>
  </conditionalFormatting>
  <conditionalFormatting sqref="F4:G4 N4:O4">
    <cfRule type="colorScale" priority="24">
      <colorScale>
        <cfvo type="num" val="1"/>
        <cfvo type="num" val="3"/>
        <cfvo type="num" val="5"/>
        <color theme="6" tint="-0.499984740745262"/>
        <color rgb="FFFFFF00"/>
        <color rgb="FFC00000"/>
      </colorScale>
    </cfRule>
  </conditionalFormatting>
  <conditionalFormatting sqref="I20:I22">
    <cfRule type="cellIs" dxfId="95" priority="14" operator="equal">
      <formula>"BAJA"</formula>
    </cfRule>
  </conditionalFormatting>
  <conditionalFormatting sqref="I20:I22">
    <cfRule type="cellIs" dxfId="94" priority="11" operator="equal">
      <formula>"EXTREMA"</formula>
    </cfRule>
    <cfRule type="cellIs" dxfId="93" priority="12" operator="equal">
      <formula>"ALTA"</formula>
    </cfRule>
    <cfRule type="cellIs" dxfId="92" priority="13" operator="equal">
      <formula>"MODERADA"</formula>
    </cfRule>
  </conditionalFormatting>
  <conditionalFormatting sqref="H20:H22">
    <cfRule type="cellIs" dxfId="91" priority="10" operator="equal">
      <formula>"BAJA"</formula>
    </cfRule>
  </conditionalFormatting>
  <conditionalFormatting sqref="H20:H22">
    <cfRule type="cellIs" dxfId="90" priority="7" operator="equal">
      <formula>"EXTREMA"</formula>
    </cfRule>
    <cfRule type="cellIs" dxfId="89" priority="8" operator="equal">
      <formula>"ALTA"</formula>
    </cfRule>
    <cfRule type="cellIs" dxfId="88" priority="9" operator="equal">
      <formula>"MODERADA"</formula>
    </cfRule>
  </conditionalFormatting>
  <conditionalFormatting sqref="F20:F22">
    <cfRule type="colorScale" priority="6">
      <colorScale>
        <cfvo type="num" val="1"/>
        <cfvo type="num" val="3"/>
        <cfvo type="num" val="5"/>
        <color theme="6" tint="-0.499984740745262"/>
        <color rgb="FFFFFF00"/>
        <color rgb="FFC00000"/>
      </colorScale>
    </cfRule>
  </conditionalFormatting>
  <conditionalFormatting sqref="G11:H12 N11:O12">
    <cfRule type="colorScale" priority="5">
      <colorScale>
        <cfvo type="num" val="1"/>
        <cfvo type="num" val="3"/>
        <cfvo type="num" val="5"/>
        <color theme="6" tint="-0.499984740745262"/>
        <color rgb="FFFFFF00"/>
        <color rgb="FFC00000"/>
      </colorScale>
    </cfRule>
  </conditionalFormatting>
  <conditionalFormatting sqref="I11:I12 P11:P12">
    <cfRule type="cellIs" dxfId="87" priority="1" operator="equal">
      <formula>"EXTREMA"</formula>
    </cfRule>
    <cfRule type="cellIs" dxfId="86" priority="2" operator="equal">
      <formula>"ALTA"</formula>
    </cfRule>
    <cfRule type="cellIs" dxfId="85" priority="3" operator="equal">
      <formula>"MODERADA"</formula>
    </cfRule>
    <cfRule type="cellIs" dxfId="84" priority="4" operator="equal">
      <formula>"BAJA"</formula>
    </cfRule>
  </conditionalFormatting>
  <printOptions horizontalCentered="1"/>
  <pageMargins left="1.3779527559055118" right="0.55118110236220474" top="0.6692913385826772" bottom="0.55118110236220474" header="0.31496062992125984" footer="0.19685039370078741"/>
  <pageSetup paperSize="5" scale="55" fitToWidth="0" orientation="landscape" r:id="rId1"/>
  <drawing r:id="rId2"/>
  <extLst>
    <ext xmlns:x14="http://schemas.microsoft.com/office/spreadsheetml/2009/9/main" uri="{CCE6A557-97BC-4b89-ADB6-D9C93CAAB3DF}">
      <x14:dataValidations xmlns:xm="http://schemas.microsoft.com/office/excel/2006/main" count="2">
        <x14:dataValidation type="list" showInputMessage="1" showErrorMessage="1" xr:uid="{00000000-0002-0000-0300-000000000000}">
          <x14:formula1>
            <xm:f>'/Users/luzemiliavillegaslonono/Documents/PLANEACIÓN RQV 2021/CAPACIDAD INSTALADA MSPS/FEBRERO/5 FEBRERO/D:\PLANEACION RQV 2020\SEGUIMIENTO MAPA DE RIESGOS\SEGUIMIENTO MAPA DE RIESGOS\SEGUIMIENTO MAPA DE RIESGOS\LABORATORIO CLÍNICO\[Mapa de Riesgos LAB CLÍNICO.xlsx]Listas'!#REF!</xm:f>
          </x14:formula1>
          <xm:sqref>F11:F12</xm:sqref>
        </x14:dataValidation>
        <x14:dataValidation type="list" showInputMessage="1" showErrorMessage="1" xr:uid="{00000000-0002-0000-0300-000001000000}">
          <x14:formula1>
            <xm:f>'/Users/luzemiliavillegaslonono/Documents/PLANEACIÓN RQV 2021/CAPACIDAD INSTALADA MSPS/FEBRERO/5 FEBRERO/D:\PLANEACION RQV 2020\SEGUIMIENTO MAPA DE RIESGOS\SEGUIMIENTO MAPA DE RIESGOS\SEGUIMIENTO MAPA DE RIESGOS\LABORATORIO CLÍNICO\[Mapa de Riesgos LAB CLÍNICO.xlsx]Listas'!#REF!</xm:f>
          </x14:formula1>
          <xm:sqref>K11:K12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autoPageBreaks="0"/>
  </sheetPr>
  <dimension ref="A1:X23"/>
  <sheetViews>
    <sheetView topLeftCell="M11" zoomScale="90" zoomScaleNormal="90" workbookViewId="0">
      <selection activeCell="M11" sqref="M11"/>
    </sheetView>
  </sheetViews>
  <sheetFormatPr baseColWidth="10" defaultColWidth="11.42578125" defaultRowHeight="12" x14ac:dyDescent="0.2"/>
  <cols>
    <col min="1" max="1" width="4.7109375" style="5" customWidth="1"/>
    <col min="2" max="2" width="28.85546875" style="5" customWidth="1"/>
    <col min="3" max="3" width="20.85546875" style="5" customWidth="1"/>
    <col min="4" max="4" width="21.7109375" style="5" hidden="1" customWidth="1"/>
    <col min="5" max="5" width="22.42578125" style="5" customWidth="1"/>
    <col min="6" max="8" width="6.7109375" style="5" customWidth="1"/>
    <col min="9" max="9" width="6.7109375" style="13" customWidth="1"/>
    <col min="10" max="10" width="21.7109375" style="20" customWidth="1"/>
    <col min="11" max="11" width="6.7109375" style="20" customWidth="1"/>
    <col min="12" max="15" width="6.7109375" style="5" customWidth="1"/>
    <col min="16" max="17" width="6.7109375" style="13" customWidth="1"/>
    <col min="18" max="18" width="27" style="5" customWidth="1"/>
    <col min="19" max="19" width="6.7109375" style="5" customWidth="1"/>
    <col min="20" max="20" width="20.140625" style="5" customWidth="1"/>
    <col min="21" max="21" width="19.42578125" style="5" customWidth="1"/>
    <col min="22" max="22" width="18.42578125" style="18" customWidth="1"/>
    <col min="23" max="23" width="23.42578125" style="5" customWidth="1"/>
    <col min="24" max="24" width="49.140625" style="5" customWidth="1"/>
    <col min="25" max="16384" width="11.42578125" style="5"/>
  </cols>
  <sheetData>
    <row r="1" spans="1:24" ht="25.5" customHeight="1" x14ac:dyDescent="0.2">
      <c r="B1" s="393"/>
      <c r="C1" s="393"/>
      <c r="D1" s="394" t="s">
        <v>227</v>
      </c>
      <c r="E1" s="394"/>
      <c r="F1" s="394"/>
      <c r="G1" s="394"/>
      <c r="H1" s="394"/>
      <c r="I1" s="394"/>
      <c r="J1" s="394"/>
      <c r="K1" s="394"/>
      <c r="L1" s="394"/>
      <c r="M1" s="394"/>
      <c r="N1" s="394"/>
      <c r="O1" s="394"/>
      <c r="P1" s="394"/>
      <c r="Q1" s="394"/>
      <c r="R1" s="394"/>
      <c r="S1" s="394"/>
      <c r="T1" s="394"/>
      <c r="U1" s="394"/>
      <c r="V1" s="257" t="s">
        <v>354</v>
      </c>
    </row>
    <row r="2" spans="1:24" ht="25.5" customHeight="1" x14ac:dyDescent="0.2">
      <c r="B2" s="393"/>
      <c r="C2" s="393"/>
      <c r="D2" s="394"/>
      <c r="E2" s="394"/>
      <c r="F2" s="394"/>
      <c r="G2" s="394"/>
      <c r="H2" s="394"/>
      <c r="I2" s="394"/>
      <c r="J2" s="394"/>
      <c r="K2" s="394"/>
      <c r="L2" s="394"/>
      <c r="M2" s="394"/>
      <c r="N2" s="394"/>
      <c r="O2" s="394"/>
      <c r="P2" s="394"/>
      <c r="Q2" s="394"/>
      <c r="R2" s="394"/>
      <c r="S2" s="394"/>
      <c r="T2" s="394"/>
      <c r="U2" s="394"/>
      <c r="V2" s="257" t="s">
        <v>355</v>
      </c>
    </row>
    <row r="3" spans="1:24" ht="25.5" customHeight="1" x14ac:dyDescent="0.2">
      <c r="B3" s="393"/>
      <c r="C3" s="393"/>
      <c r="D3" s="394"/>
      <c r="E3" s="394"/>
      <c r="F3" s="394"/>
      <c r="G3" s="394"/>
      <c r="H3" s="394"/>
      <c r="I3" s="394"/>
      <c r="J3" s="394"/>
      <c r="K3" s="394"/>
      <c r="L3" s="394"/>
      <c r="M3" s="394"/>
      <c r="N3" s="394"/>
      <c r="O3" s="394"/>
      <c r="P3" s="394"/>
      <c r="Q3" s="394"/>
      <c r="R3" s="394"/>
      <c r="S3" s="394"/>
      <c r="T3" s="394"/>
      <c r="U3" s="394"/>
      <c r="V3" s="257" t="s">
        <v>356</v>
      </c>
    </row>
    <row r="4" spans="1:24" s="4" customFormat="1" ht="24" customHeight="1" x14ac:dyDescent="0.3">
      <c r="A4" s="14"/>
      <c r="B4" s="236"/>
      <c r="C4" s="236"/>
      <c r="D4" s="258"/>
      <c r="E4" s="258"/>
      <c r="F4" s="258"/>
      <c r="G4" s="258"/>
      <c r="H4" s="258"/>
      <c r="I4" s="259"/>
      <c r="J4" s="258"/>
      <c r="K4" s="258"/>
      <c r="L4" s="258"/>
      <c r="M4" s="258"/>
      <c r="N4" s="236"/>
      <c r="O4" s="236"/>
      <c r="P4" s="13"/>
      <c r="Q4" s="13"/>
      <c r="R4" s="236"/>
      <c r="S4" s="236"/>
      <c r="T4" s="236"/>
      <c r="U4" s="236"/>
      <c r="V4" s="254"/>
    </row>
    <row r="5" spans="1:24" s="4" customFormat="1" ht="24" customHeight="1" x14ac:dyDescent="0.25">
      <c r="A5" s="14"/>
      <c r="B5" s="389" t="s">
        <v>228</v>
      </c>
      <c r="C5" s="390"/>
      <c r="D5" s="260"/>
      <c r="E5" s="395" t="s">
        <v>226</v>
      </c>
      <c r="F5" s="395"/>
      <c r="G5" s="395"/>
      <c r="H5" s="395"/>
      <c r="I5" s="395"/>
      <c r="J5" s="395"/>
      <c r="K5" s="395"/>
      <c r="L5" s="395"/>
      <c r="M5" s="395"/>
      <c r="N5" s="395"/>
      <c r="O5" s="396"/>
      <c r="P5" s="389" t="s">
        <v>229</v>
      </c>
      <c r="Q5" s="390"/>
      <c r="R5" s="260">
        <v>2020</v>
      </c>
      <c r="S5" s="261"/>
      <c r="T5" s="262"/>
      <c r="U5" s="263"/>
      <c r="V5" s="255"/>
    </row>
    <row r="6" spans="1:24" s="4" customFormat="1" ht="24" customHeight="1" x14ac:dyDescent="0.25">
      <c r="A6" s="14"/>
      <c r="B6" s="389" t="s">
        <v>230</v>
      </c>
      <c r="C6" s="390"/>
      <c r="D6" s="264"/>
      <c r="E6" s="422" t="s">
        <v>360</v>
      </c>
      <c r="F6" s="422"/>
      <c r="G6" s="422"/>
      <c r="H6" s="422"/>
      <c r="I6" s="422"/>
      <c r="J6" s="422"/>
      <c r="K6" s="422"/>
      <c r="L6" s="422"/>
      <c r="M6" s="422"/>
      <c r="N6" s="422"/>
      <c r="O6" s="422"/>
      <c r="P6" s="422"/>
      <c r="Q6" s="422"/>
      <c r="R6" s="422"/>
      <c r="S6" s="422"/>
      <c r="T6" s="423"/>
      <c r="U6" s="263"/>
      <c r="V6" s="256"/>
    </row>
    <row r="7" spans="1:24" s="4" customFormat="1" ht="15" x14ac:dyDescent="0.25">
      <c r="A7" s="14"/>
      <c r="B7" s="1"/>
      <c r="C7" s="1"/>
      <c r="I7" s="17"/>
      <c r="J7" s="2"/>
      <c r="K7" s="2"/>
      <c r="P7" s="17"/>
      <c r="Q7" s="17"/>
      <c r="V7" s="17"/>
    </row>
    <row r="8" spans="1:24" s="16" customFormat="1" ht="30" customHeight="1" x14ac:dyDescent="0.25">
      <c r="A8" s="15"/>
      <c r="B8" s="398" t="s">
        <v>0</v>
      </c>
      <c r="C8" s="398" t="s">
        <v>1</v>
      </c>
      <c r="D8" s="398" t="s">
        <v>2</v>
      </c>
      <c r="E8" s="398" t="s">
        <v>3</v>
      </c>
      <c r="F8" s="401" t="s">
        <v>21</v>
      </c>
      <c r="G8" s="398" t="s">
        <v>191</v>
      </c>
      <c r="H8" s="398"/>
      <c r="I8" s="403" t="s">
        <v>19</v>
      </c>
      <c r="J8" s="399" t="s">
        <v>9</v>
      </c>
      <c r="K8" s="405" t="s">
        <v>27</v>
      </c>
      <c r="L8" s="406"/>
      <c r="M8" s="402" t="s">
        <v>176</v>
      </c>
      <c r="N8" s="398" t="s">
        <v>192</v>
      </c>
      <c r="O8" s="398"/>
      <c r="P8" s="403" t="s">
        <v>19</v>
      </c>
      <c r="Q8" s="401" t="s">
        <v>8</v>
      </c>
      <c r="R8" s="398" t="s">
        <v>6</v>
      </c>
      <c r="S8" s="408" t="s">
        <v>13</v>
      </c>
      <c r="T8" s="398" t="s">
        <v>216</v>
      </c>
      <c r="U8" s="399" t="s">
        <v>193</v>
      </c>
      <c r="V8" s="398" t="s">
        <v>7</v>
      </c>
      <c r="W8" s="410" t="s">
        <v>368</v>
      </c>
      <c r="X8" s="410"/>
    </row>
    <row r="9" spans="1:24" s="16" customFormat="1" ht="96.75" customHeight="1" x14ac:dyDescent="0.25">
      <c r="A9" s="15"/>
      <c r="B9" s="398"/>
      <c r="C9" s="398"/>
      <c r="D9" s="398"/>
      <c r="E9" s="398"/>
      <c r="F9" s="401"/>
      <c r="G9" s="180" t="s">
        <v>4</v>
      </c>
      <c r="H9" s="251" t="s">
        <v>5</v>
      </c>
      <c r="I9" s="414"/>
      <c r="J9" s="412"/>
      <c r="K9" s="250" t="s">
        <v>205</v>
      </c>
      <c r="L9" s="198" t="s">
        <v>206</v>
      </c>
      <c r="M9" s="416"/>
      <c r="N9" s="199" t="s">
        <v>4</v>
      </c>
      <c r="O9" s="200" t="s">
        <v>5</v>
      </c>
      <c r="P9" s="414"/>
      <c r="Q9" s="401"/>
      <c r="R9" s="398"/>
      <c r="S9" s="408"/>
      <c r="T9" s="398"/>
      <c r="U9" s="412"/>
      <c r="V9" s="398"/>
      <c r="W9" s="344" t="s">
        <v>377</v>
      </c>
      <c r="X9" s="344" t="s">
        <v>378</v>
      </c>
    </row>
    <row r="10" spans="1:24" s="4" customFormat="1" ht="210" customHeight="1" x14ac:dyDescent="0.25">
      <c r="A10" s="22">
        <v>1</v>
      </c>
      <c r="B10" s="265" t="s">
        <v>379</v>
      </c>
      <c r="C10" s="265" t="s">
        <v>281</v>
      </c>
      <c r="D10" s="265" t="s">
        <v>278</v>
      </c>
      <c r="E10" s="265" t="s">
        <v>282</v>
      </c>
      <c r="F10" s="25" t="s">
        <v>23</v>
      </c>
      <c r="G10" s="252">
        <v>3</v>
      </c>
      <c r="H10" s="252">
        <v>4</v>
      </c>
      <c r="I10" s="21" t="str">
        <f>INDEX([10]Listas!$L$4:$P$8,G10,H10)</f>
        <v>EXTREMA</v>
      </c>
      <c r="J10" s="23" t="s">
        <v>283</v>
      </c>
      <c r="K10" s="27" t="s">
        <v>203</v>
      </c>
      <c r="L10" s="27" t="str">
        <f>IF('[10]Evaluación de Controles'!F13="X","Probabilidad",IF('[10]Evaluación de Controles'!H13="X","Impacto",))</f>
        <v>Probabilidad</v>
      </c>
      <c r="M10" s="377">
        <f>'[10]Evaluación de Controles'!X13</f>
        <v>85</v>
      </c>
      <c r="N10" s="252">
        <f>IF('[10]Evaluación de Controles'!F13="X",IF(M10&gt;75,IF(G10&gt;2,G10-2,IF(G10&gt;1,G10-1,G10)),IF(M10&gt;50,IF(G10&gt;1,G10-1,G10),G10)),G10)</f>
        <v>1</v>
      </c>
      <c r="O10" s="252">
        <f>IF('[10]Evaluación de Controles'!H13="X",IF(M10&gt;75,IF(H10&gt;2,H10-2,IF(H10&gt;1,H10-1,H10)),IF(M10&gt;50,IF(H10&gt;1,H10-1,H10),H10)),H10)</f>
        <v>4</v>
      </c>
      <c r="P10" s="21" t="str">
        <f>INDEX([10]Listas!$L$4:$P$8,N10,O10)</f>
        <v>ALTA</v>
      </c>
      <c r="Q10" s="27" t="s">
        <v>190</v>
      </c>
      <c r="R10" s="24" t="s">
        <v>290</v>
      </c>
      <c r="S10" s="25" t="s">
        <v>14</v>
      </c>
      <c r="T10" s="252" t="s">
        <v>319</v>
      </c>
      <c r="U10" s="252" t="s">
        <v>284</v>
      </c>
      <c r="V10" s="277" t="s">
        <v>380</v>
      </c>
      <c r="W10" s="3" t="s">
        <v>386</v>
      </c>
      <c r="X10" s="387" t="s">
        <v>409</v>
      </c>
    </row>
    <row r="11" spans="1:24" s="4" customFormat="1" ht="291" customHeight="1" x14ac:dyDescent="0.25">
      <c r="A11" s="22">
        <v>2</v>
      </c>
      <c r="B11" s="265" t="s">
        <v>287</v>
      </c>
      <c r="C11" s="265" t="s">
        <v>288</v>
      </c>
      <c r="D11" s="265" t="s">
        <v>279</v>
      </c>
      <c r="E11" s="265" t="s">
        <v>280</v>
      </c>
      <c r="F11" s="25" t="s">
        <v>23</v>
      </c>
      <c r="G11" s="252">
        <v>3</v>
      </c>
      <c r="H11" s="252">
        <v>4</v>
      </c>
      <c r="I11" s="21" t="str">
        <f>INDEX([10]Listas!$L$4:$P$8,G11,H11)</f>
        <v>EXTREMA</v>
      </c>
      <c r="J11" s="23" t="s">
        <v>289</v>
      </c>
      <c r="K11" s="27" t="s">
        <v>203</v>
      </c>
      <c r="L11" s="27" t="str">
        <f>IF('[10]Evaluación de Controles'!F14="X","Probabilidad",IF('[10]Evaluación de Controles'!H14="X","Impacto",))</f>
        <v>Probabilidad</v>
      </c>
      <c r="M11" s="377">
        <f>'[10]Evaluación de Controles'!X14</f>
        <v>85</v>
      </c>
      <c r="N11" s="252">
        <f>IF('[10]Evaluación de Controles'!F14="X",IF(M11&gt;75,IF(G11&gt;2,G11-2,IF(G11&gt;1,G11-1,G11)),IF(M11&gt;50,IF(G11&gt;1,G11-1,G11),G11)),G11)</f>
        <v>1</v>
      </c>
      <c r="O11" s="252">
        <f>IF('[10]Evaluación de Controles'!H14="X",IF(M11&gt;75,IF(H11&gt;2,H11-2,IF(H11&gt;1,H11-1,H11)),IF(M11&gt;50,IF(H11&gt;1,H11-1,H11),H11)),H11)</f>
        <v>4</v>
      </c>
      <c r="P11" s="21" t="str">
        <f>INDEX([10]Listas!$L$4:$P$8,N11,O11)</f>
        <v>ALTA</v>
      </c>
      <c r="Q11" s="27" t="s">
        <v>217</v>
      </c>
      <c r="R11" s="24" t="s">
        <v>320</v>
      </c>
      <c r="S11" s="233" t="s">
        <v>258</v>
      </c>
      <c r="T11" s="252" t="s">
        <v>319</v>
      </c>
      <c r="U11" s="252" t="s">
        <v>321</v>
      </c>
      <c r="V11" s="277" t="s">
        <v>322</v>
      </c>
      <c r="W11" s="252" t="s">
        <v>387</v>
      </c>
      <c r="X11" s="30" t="s">
        <v>410</v>
      </c>
    </row>
    <row r="12" spans="1:24" s="278" customFormat="1" ht="210" customHeight="1" x14ac:dyDescent="0.25">
      <c r="A12" s="22">
        <v>3</v>
      </c>
      <c r="B12" s="265" t="s">
        <v>294</v>
      </c>
      <c r="C12" s="265" t="s">
        <v>285</v>
      </c>
      <c r="D12" s="265"/>
      <c r="E12" s="265" t="s">
        <v>286</v>
      </c>
      <c r="F12" s="282" t="s">
        <v>323</v>
      </c>
      <c r="G12" s="283">
        <v>5</v>
      </c>
      <c r="H12" s="265">
        <v>4</v>
      </c>
      <c r="I12" s="21" t="str">
        <f>INDEX([10]Listas!$L$4:$P$8,G12,H12)</f>
        <v>EXTREMA</v>
      </c>
      <c r="J12" s="284" t="s">
        <v>295</v>
      </c>
      <c r="K12" s="27" t="s">
        <v>203</v>
      </c>
      <c r="L12" s="27" t="str">
        <f>IF('[10]Evaluación de Controles'!F15="X","Probabilidad",IF('[10]Evaluación de Controles'!H15="X","Impacto",))</f>
        <v>Probabilidad</v>
      </c>
      <c r="M12" s="378">
        <f>'[10]Evaluación de Controles'!X15</f>
        <v>55</v>
      </c>
      <c r="N12" s="265">
        <f>IF('[10]Evaluación de Controles'!F15="X",IF(M12&gt;75,IF(G12&gt;2,G12-2,IF(G12&gt;1,G12-1,G12)),IF(M12&gt;50,IF(G12&gt;1,G12-1,G12),G12)),G12)</f>
        <v>4</v>
      </c>
      <c r="O12" s="265">
        <f>IF('[10]Evaluación de Controles'!H15="X",IF(M12&gt;75,IF(H12&gt;2,H12-2,IF(H12&gt;1,H12-1,H12)),IF(M12&gt;50,IF(H12&gt;1,H12-1,H12),H12)),H12)</f>
        <v>4</v>
      </c>
      <c r="P12" s="21" t="str">
        <f>INDEX([10]Listas!$L$4:$P$8,N12,O12)</f>
        <v>EXTREMA</v>
      </c>
      <c r="Q12" s="27" t="s">
        <v>217</v>
      </c>
      <c r="R12" s="279" t="s">
        <v>293</v>
      </c>
      <c r="S12" s="282" t="s">
        <v>324</v>
      </c>
      <c r="T12" s="265" t="s">
        <v>319</v>
      </c>
      <c r="U12" s="283" t="s">
        <v>325</v>
      </c>
      <c r="V12" s="283" t="s">
        <v>326</v>
      </c>
      <c r="W12" s="388" t="s">
        <v>388</v>
      </c>
      <c r="X12" s="30" t="s">
        <v>411</v>
      </c>
    </row>
    <row r="13" spans="1:24" s="281" customFormat="1" ht="288" customHeight="1" x14ac:dyDescent="0.25">
      <c r="A13" s="22">
        <v>4</v>
      </c>
      <c r="B13" s="279" t="s">
        <v>327</v>
      </c>
      <c r="C13" s="279" t="s">
        <v>291</v>
      </c>
      <c r="D13" s="279"/>
      <c r="E13" s="279" t="s">
        <v>328</v>
      </c>
      <c r="F13" s="280" t="s">
        <v>329</v>
      </c>
      <c r="G13" s="252">
        <v>3</v>
      </c>
      <c r="H13" s="252">
        <v>4</v>
      </c>
      <c r="I13" s="21" t="str">
        <f>INDEX([10]Listas!$L$4:$P$8,G13,H13)</f>
        <v>EXTREMA</v>
      </c>
      <c r="J13" s="279" t="s">
        <v>292</v>
      </c>
      <c r="K13" s="27" t="s">
        <v>203</v>
      </c>
      <c r="L13" s="27" t="str">
        <f>IF('[10]Evaluación de Controles'!F16="X","Probabilidad",IF('[10]Evaluación de Controles'!H16="X","Impacto",))</f>
        <v>Probabilidad</v>
      </c>
      <c r="M13" s="377">
        <v>85</v>
      </c>
      <c r="N13" s="252">
        <f>IF('[10]Evaluación de Controles'!F16="X",IF(M13&gt;75,IF(G13&gt;2,G13-2,IF(G13&gt;1,G13-1,G13)),IF(M13&gt;50,IF(G13&gt;1,G13-1,G13),G13)),G13)</f>
        <v>1</v>
      </c>
      <c r="O13" s="252">
        <f>IF('[10]Evaluación de Controles'!H16="X",IF(M13&gt;75,IF(H13&gt;2,H13-2,IF(H13&gt;1,H13-1,H13)),IF(M13&gt;50,IF(H13&gt;1,H13-1,H13),H13)),H13)</f>
        <v>4</v>
      </c>
      <c r="P13" s="21" t="str">
        <f>INDEX([10]Listas!$L$4:$P$8,N13,O13)</f>
        <v>ALTA</v>
      </c>
      <c r="Q13" s="27" t="s">
        <v>190</v>
      </c>
      <c r="R13" s="279" t="s">
        <v>330</v>
      </c>
      <c r="S13" s="280" t="s">
        <v>331</v>
      </c>
      <c r="T13" s="265" t="s">
        <v>319</v>
      </c>
      <c r="U13" s="279" t="s">
        <v>332</v>
      </c>
      <c r="V13" s="279" t="s">
        <v>333</v>
      </c>
      <c r="W13" s="279" t="s">
        <v>389</v>
      </c>
      <c r="X13" s="30" t="s">
        <v>412</v>
      </c>
    </row>
    <row r="14" spans="1:24" s="4" customFormat="1" ht="15.75" x14ac:dyDescent="0.25">
      <c r="A14" s="22"/>
      <c r="B14" s="290"/>
      <c r="C14" s="290"/>
      <c r="D14" s="290"/>
      <c r="E14" s="290"/>
      <c r="F14" s="145"/>
      <c r="G14" s="144"/>
      <c r="H14" s="144"/>
      <c r="I14" s="150"/>
      <c r="J14" s="146"/>
      <c r="K14" s="147"/>
      <c r="L14" s="147"/>
      <c r="M14" s="144"/>
      <c r="N14" s="144"/>
      <c r="O14" s="144"/>
      <c r="P14" s="150"/>
      <c r="Q14" s="147"/>
      <c r="R14" s="149"/>
      <c r="S14" s="291"/>
      <c r="T14" s="144"/>
      <c r="U14" s="144"/>
      <c r="V14" s="292"/>
      <c r="W14" s="347"/>
    </row>
    <row r="15" spans="1:24" s="4" customFormat="1" ht="15.75" x14ac:dyDescent="0.25">
      <c r="A15" s="22"/>
      <c r="B15" s="290"/>
      <c r="C15" s="290"/>
      <c r="D15" s="290"/>
      <c r="E15" s="290"/>
      <c r="F15" s="145"/>
      <c r="G15" s="144"/>
      <c r="H15" s="144"/>
      <c r="I15" s="150"/>
      <c r="J15" s="146"/>
      <c r="K15" s="147"/>
      <c r="L15" s="147"/>
      <c r="M15" s="144"/>
      <c r="N15" s="144"/>
      <c r="O15" s="144"/>
      <c r="P15" s="150"/>
      <c r="Q15" s="147"/>
      <c r="R15" s="149"/>
      <c r="S15" s="291"/>
      <c r="T15" s="144"/>
      <c r="U15" s="144"/>
      <c r="V15" s="292"/>
    </row>
    <row r="16" spans="1:24" x14ac:dyDescent="0.2">
      <c r="B16" s="12"/>
      <c r="C16" s="12"/>
      <c r="D16" s="12"/>
      <c r="E16" s="12"/>
      <c r="F16" s="12"/>
      <c r="G16" s="397" t="s">
        <v>62</v>
      </c>
      <c r="H16" s="397"/>
      <c r="I16" s="34">
        <f>COUNTIF(I10:I13,"BAJA")</f>
        <v>0</v>
      </c>
      <c r="J16" s="19"/>
      <c r="K16" s="19"/>
      <c r="L16" s="9"/>
      <c r="M16" s="11"/>
      <c r="N16" s="397" t="s">
        <v>62</v>
      </c>
      <c r="O16" s="397"/>
      <c r="P16" s="34">
        <f>COUNTIF(P10:P13,"BAJA")</f>
        <v>0</v>
      </c>
    </row>
    <row r="17" spans="2:22" x14ac:dyDescent="0.2">
      <c r="B17" s="417"/>
      <c r="C17" s="417"/>
      <c r="D17" s="417"/>
      <c r="E17" s="417"/>
      <c r="F17" s="417"/>
      <c r="G17" s="397" t="s">
        <v>64</v>
      </c>
      <c r="H17" s="397"/>
      <c r="I17" s="34">
        <f>COUNTIF(I10:I13,"MODERADA")</f>
        <v>0</v>
      </c>
      <c r="J17" s="19"/>
      <c r="K17" s="19"/>
      <c r="L17" s="9"/>
      <c r="M17" s="12"/>
      <c r="N17" s="397" t="s">
        <v>64</v>
      </c>
      <c r="O17" s="397"/>
      <c r="P17" s="34">
        <f>COUNTIF(P10:P13,"MODERADA")</f>
        <v>0</v>
      </c>
    </row>
    <row r="18" spans="2:22" x14ac:dyDescent="0.2">
      <c r="D18" s="9"/>
      <c r="E18" s="9"/>
      <c r="F18" s="9"/>
      <c r="G18" s="397" t="s">
        <v>63</v>
      </c>
      <c r="H18" s="397"/>
      <c r="I18" s="34">
        <f>COUNTIF(I10:I13,"ALTA")</f>
        <v>0</v>
      </c>
      <c r="J18" s="19"/>
      <c r="K18" s="19"/>
      <c r="L18" s="9"/>
      <c r="M18" s="9"/>
      <c r="N18" s="397" t="s">
        <v>63</v>
      </c>
      <c r="O18" s="397"/>
      <c r="P18" s="34">
        <f>COUNTIF(P10:P13,"ALTA")</f>
        <v>3</v>
      </c>
      <c r="Q18" s="5"/>
      <c r="V18" s="5"/>
    </row>
    <row r="19" spans="2:22" x14ac:dyDescent="0.2">
      <c r="B19" s="12"/>
      <c r="C19" s="12"/>
      <c r="D19" s="12"/>
      <c r="E19" s="12"/>
      <c r="F19" s="12"/>
      <c r="G19" s="397" t="s">
        <v>65</v>
      </c>
      <c r="H19" s="397"/>
      <c r="I19" s="34">
        <f>COUNTIF(I10:I13,"EXTREMA")</f>
        <v>4</v>
      </c>
      <c r="J19" s="19"/>
      <c r="K19" s="19"/>
      <c r="L19" s="9"/>
      <c r="M19" s="11"/>
      <c r="N19" s="397" t="s">
        <v>65</v>
      </c>
      <c r="O19" s="397"/>
      <c r="P19" s="34">
        <f>COUNTIF(P10:P13,"EXTREMA")</f>
        <v>1</v>
      </c>
    </row>
    <row r="21" spans="2:22" ht="59.25" customHeight="1" x14ac:dyDescent="0.2">
      <c r="B21" s="296"/>
      <c r="C21" s="297"/>
      <c r="D21" s="293"/>
      <c r="E21" s="298"/>
      <c r="F21" s="237"/>
      <c r="G21" s="237"/>
      <c r="H21" s="299"/>
    </row>
    <row r="22" spans="2:22" ht="15" x14ac:dyDescent="0.2">
      <c r="B22" s="303" t="s">
        <v>351</v>
      </c>
      <c r="C22" s="300"/>
      <c r="D22" s="295"/>
      <c r="E22" s="341" t="s">
        <v>372</v>
      </c>
      <c r="F22" s="236"/>
      <c r="G22" s="236"/>
      <c r="H22" s="13"/>
    </row>
    <row r="23" spans="2:22" ht="15" x14ac:dyDescent="0.2">
      <c r="B23" s="238" t="s">
        <v>218</v>
      </c>
      <c r="C23" s="177"/>
      <c r="D23" s="178"/>
      <c r="E23" s="238" t="s">
        <v>373</v>
      </c>
      <c r="F23" s="236"/>
      <c r="G23" s="236"/>
      <c r="H23" s="13"/>
    </row>
  </sheetData>
  <customSheetViews>
    <customSheetView guid="{B83C9EB8-C964-4489-98C8-19C81BFAE010}" scale="55"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1"/>
    </customSheetView>
    <customSheetView guid="{42BB51DB-DC3E-4DA5-9499-5574EB19780E}" scale="55"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2"/>
    </customSheetView>
    <customSheetView guid="{D8BB7E15-0E8F-45FC-AD1A-6D8C295A087C}" scale="55"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3"/>
    </customSheetView>
    <customSheetView guid="{F7D68F61-F89A-4541-9A78-C25C58CA23E3}" fitToPage="1" printArea="1" topLeftCell="G3">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4"/>
    </customSheetView>
    <customSheetView guid="{4890415D-ABA4-4363-9A7D-9DAD39F08A9F}" fitToPage="1" printArea="1" topLeftCell="G3">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5"/>
    </customSheetView>
    <customSheetView guid="{D504B807-AE7E-4042-848D-21D8E9CBBAC1}" fitToPage="1" topLeftCell="G3">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6"/>
    </customSheetView>
    <customSheetView guid="{C9A812A3-B23E-4057-8694-158B0DEE8D06}" fitToPage="1" topLeftCell="G3">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7"/>
    </customSheetView>
    <customSheetView guid="{B74BB35E-E214-422E-BB39-6D168553F4C5}" fitToPage="1" topLeftCell="G3">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8"/>
    </customSheetView>
    <customSheetView guid="{915A0EBC-A358-405B-93F7-90752DA34B9F}" scale="55" fitToPage="1" printArea="1" hiddenColumns="1">
      <selection activeCell="U20" sqref="A1:V20"/>
      <pageMargins left="0.88" right="0.51181102362204722" top="0.75" bottom="0.55118110236220474" header="0.31496062992125984" footer="0.31496062992125984"/>
      <printOptions horizontalCentered="1"/>
      <pageSetup scale="65" fitToHeight="99" orientation="landscape" r:id="rId9"/>
    </customSheetView>
    <customSheetView guid="{31578BE1-199E-4DDD-BD28-180CDA7042A3}" scale="55" printArea="1"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10"/>
    </customSheetView>
    <customSheetView guid="{C8C25E0F-313C-40E1-BC27-B55128053FAD}" scale="55" printArea="1"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11"/>
    </customSheetView>
    <customSheetView guid="{D674221F-3F50-45D7-B99E-107AE99970DE}" scale="55" printArea="1"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12"/>
    </customSheetView>
    <customSheetView guid="{E51A7B7A-B72C-4D0D-BEC9-3100296DDB1B}" scale="55" printArea="1"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13"/>
    </customSheetView>
    <customSheetView guid="{C9A17BF0-2451-44C4-898F-CFB8403323EA}" scale="55" printArea="1"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14"/>
    </customSheetView>
    <customSheetView guid="{DC041AD4-35AB-4F1B-9F3D-F08C88A9A16C}" scale="55" printArea="1"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15"/>
    </customSheetView>
    <customSheetView guid="{CC42E740-ADA2-4B3E-AB77-9BBCCE9EC444}" scale="55" printArea="1"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16"/>
    </customSheetView>
    <customSheetView guid="{AF3BF2A1-5C19-43AE-A08B-3E418E8AE543}" scale="55" printArea="1"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17"/>
    </customSheetView>
    <customSheetView guid="{ADD38025-F4B2-44E2-9D06-07A9BF0F3A51}" scale="55"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18"/>
    </customSheetView>
    <customSheetView guid="{97D65C1E-976A-4956-97FC-0E8188ABCFAA}" scale="55"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19"/>
    </customSheetView>
  </customSheetViews>
  <mergeCells count="35">
    <mergeCell ref="W8:X8"/>
    <mergeCell ref="N19:O19"/>
    <mergeCell ref="G19:H19"/>
    <mergeCell ref="G18:H18"/>
    <mergeCell ref="N16:O16"/>
    <mergeCell ref="N17:O17"/>
    <mergeCell ref="N18:O18"/>
    <mergeCell ref="Q8:Q9"/>
    <mergeCell ref="R8:R9"/>
    <mergeCell ref="M8:M9"/>
    <mergeCell ref="U8:U9"/>
    <mergeCell ref="K8:L8"/>
    <mergeCell ref="S8:S9"/>
    <mergeCell ref="T8:T9"/>
    <mergeCell ref="V8:V9"/>
    <mergeCell ref="B17:F17"/>
    <mergeCell ref="N8:O8"/>
    <mergeCell ref="P8:P9"/>
    <mergeCell ref="G16:H16"/>
    <mergeCell ref="G17:H17"/>
    <mergeCell ref="B8:B9"/>
    <mergeCell ref="C8:C9"/>
    <mergeCell ref="D8:D9"/>
    <mergeCell ref="E8:E9"/>
    <mergeCell ref="F8:F9"/>
    <mergeCell ref="G8:H8"/>
    <mergeCell ref="I8:I9"/>
    <mergeCell ref="J8:J9"/>
    <mergeCell ref="B6:C6"/>
    <mergeCell ref="E6:T6"/>
    <mergeCell ref="B1:C3"/>
    <mergeCell ref="D1:U3"/>
    <mergeCell ref="B5:C5"/>
    <mergeCell ref="E5:O5"/>
    <mergeCell ref="P5:Q5"/>
  </mergeCells>
  <conditionalFormatting sqref="I7 P7 P25:P1048576 I25:I1048576 I16:I20 P16:P22">
    <cfRule type="cellIs" dxfId="83" priority="132" operator="equal">
      <formula>"BAJA"</formula>
    </cfRule>
  </conditionalFormatting>
  <conditionalFormatting sqref="I7 P7 P25:P1048576 I25:I1048576 I16:I20 P16:P22">
    <cfRule type="cellIs" dxfId="82" priority="129" operator="equal">
      <formula>"EXTREMA"</formula>
    </cfRule>
    <cfRule type="cellIs" dxfId="81" priority="130" operator="equal">
      <formula>"ALTA"</formula>
    </cfRule>
    <cfRule type="cellIs" dxfId="80" priority="131" operator="equal">
      <formula>"MODERADA"</formula>
    </cfRule>
  </conditionalFormatting>
  <conditionalFormatting sqref="F7:G7 N7:O7 N25:O1048576 F25:G1048576 G14:H15 N16:O22 F16:G20">
    <cfRule type="colorScale" priority="128">
      <colorScale>
        <cfvo type="num" val="1"/>
        <cfvo type="num" val="3"/>
        <cfvo type="num" val="5"/>
        <color theme="6" tint="-0.499984740745262"/>
        <color rgb="FFFFFF00"/>
        <color rgb="FFC00000"/>
      </colorScale>
    </cfRule>
  </conditionalFormatting>
  <conditionalFormatting sqref="I14:I15">
    <cfRule type="cellIs" dxfId="79" priority="76" operator="equal">
      <formula>"EXTREMA"</formula>
    </cfRule>
    <cfRule type="cellIs" dxfId="78" priority="77" operator="equal">
      <formula>"ALTA"</formula>
    </cfRule>
    <cfRule type="cellIs" dxfId="77" priority="78" operator="equal">
      <formula>"MODERADA"</formula>
    </cfRule>
    <cfRule type="cellIs" dxfId="76" priority="79" operator="equal">
      <formula>"BAJA"</formula>
    </cfRule>
  </conditionalFormatting>
  <conditionalFormatting sqref="P14:P15">
    <cfRule type="cellIs" dxfId="75" priority="72" operator="equal">
      <formula>"EXTREMA"</formula>
    </cfRule>
    <cfRule type="cellIs" dxfId="74" priority="73" operator="equal">
      <formula>"ALTA"</formula>
    </cfRule>
    <cfRule type="cellIs" dxfId="73" priority="74" operator="equal">
      <formula>"MODERADA"</formula>
    </cfRule>
    <cfRule type="cellIs" dxfId="72" priority="75" operator="equal">
      <formula>"BAJA"</formula>
    </cfRule>
  </conditionalFormatting>
  <conditionalFormatting sqref="N14:O15">
    <cfRule type="colorScale" priority="71">
      <colorScale>
        <cfvo type="num" val="1"/>
        <cfvo type="num" val="3"/>
        <cfvo type="num" val="5"/>
        <color theme="6" tint="-0.499984740745262"/>
        <color rgb="FFFFFF00"/>
        <color rgb="FFC00000"/>
      </colorScale>
    </cfRule>
  </conditionalFormatting>
  <conditionalFormatting sqref="G8:H9 N8:O9">
    <cfRule type="colorScale" priority="66">
      <colorScale>
        <cfvo type="num" val="1"/>
        <cfvo type="num" val="3"/>
        <cfvo type="num" val="5"/>
        <color theme="6" tint="-0.499984740745262"/>
        <color rgb="FFFFFF00"/>
        <color rgb="FFC00000"/>
      </colorScale>
    </cfRule>
  </conditionalFormatting>
  <conditionalFormatting sqref="I8:I9 P8:P9">
    <cfRule type="cellIs" dxfId="71" priority="70" operator="equal">
      <formula>"BAJA"</formula>
    </cfRule>
  </conditionalFormatting>
  <conditionalFormatting sqref="I8:I9 P8:P9">
    <cfRule type="cellIs" dxfId="70" priority="67" operator="equal">
      <formula>"EXTREMA"</formula>
    </cfRule>
    <cfRule type="cellIs" dxfId="69" priority="68" operator="equal">
      <formula>"ALTA"</formula>
    </cfRule>
    <cfRule type="cellIs" dxfId="68" priority="69" operator="equal">
      <formula>"MODERADA"</formula>
    </cfRule>
  </conditionalFormatting>
  <conditionalFormatting sqref="F4:G4 N4:O4">
    <cfRule type="colorScale" priority="65">
      <colorScale>
        <cfvo type="num" val="1"/>
        <cfvo type="num" val="3"/>
        <cfvo type="num" val="5"/>
        <color theme="6" tint="-0.499984740745262"/>
        <color rgb="FFFFFF00"/>
        <color rgb="FFC00000"/>
      </colorScale>
    </cfRule>
  </conditionalFormatting>
  <conditionalFormatting sqref="H21:H23">
    <cfRule type="cellIs" dxfId="67" priority="35" operator="equal">
      <formula>"BAJA"</formula>
    </cfRule>
  </conditionalFormatting>
  <conditionalFormatting sqref="H21:H23">
    <cfRule type="cellIs" dxfId="66" priority="32" operator="equal">
      <formula>"EXTREMA"</formula>
    </cfRule>
    <cfRule type="cellIs" dxfId="65" priority="33" operator="equal">
      <formula>"ALTA"</formula>
    </cfRule>
    <cfRule type="cellIs" dxfId="64" priority="34" operator="equal">
      <formula>"MODERADA"</formula>
    </cfRule>
  </conditionalFormatting>
  <conditionalFormatting sqref="F21:F23">
    <cfRule type="colorScale" priority="31">
      <colorScale>
        <cfvo type="num" val="1"/>
        <cfvo type="num" val="3"/>
        <cfvo type="num" val="5"/>
        <color theme="6" tint="-0.499984740745262"/>
        <color rgb="FFFFFF00"/>
        <color rgb="FFC00000"/>
      </colorScale>
    </cfRule>
  </conditionalFormatting>
  <conditionalFormatting sqref="I21:I23">
    <cfRule type="cellIs" dxfId="63" priority="39" operator="equal">
      <formula>"BAJA"</formula>
    </cfRule>
  </conditionalFormatting>
  <conditionalFormatting sqref="I21:I23">
    <cfRule type="cellIs" dxfId="62" priority="36" operator="equal">
      <formula>"EXTREMA"</formula>
    </cfRule>
    <cfRule type="cellIs" dxfId="61" priority="37" operator="equal">
      <formula>"ALTA"</formula>
    </cfRule>
    <cfRule type="cellIs" dxfId="60" priority="38" operator="equal">
      <formula>"MODERADA"</formula>
    </cfRule>
  </conditionalFormatting>
  <conditionalFormatting sqref="G10:H11 F13 F12:G12">
    <cfRule type="colorScale" priority="30">
      <colorScale>
        <cfvo type="num" val="1"/>
        <cfvo type="num" val="3"/>
        <cfvo type="num" val="5"/>
        <color theme="6" tint="-0.499984740745262"/>
        <color rgb="FFFFFF00"/>
        <color rgb="FFC00000"/>
      </colorScale>
    </cfRule>
  </conditionalFormatting>
  <conditionalFormatting sqref="I10:I11">
    <cfRule type="cellIs" dxfId="59" priority="26" operator="equal">
      <formula>"EXTREMA"</formula>
    </cfRule>
    <cfRule type="cellIs" dxfId="58" priority="27" operator="equal">
      <formula>"ALTA"</formula>
    </cfRule>
    <cfRule type="cellIs" dxfId="57" priority="28" operator="equal">
      <formula>"MODERADA"</formula>
    </cfRule>
    <cfRule type="cellIs" dxfId="56" priority="29" operator="equal">
      <formula>"BAJA"</formula>
    </cfRule>
  </conditionalFormatting>
  <conditionalFormatting sqref="P10:P11">
    <cfRule type="cellIs" dxfId="55" priority="22" operator="equal">
      <formula>"EXTREMA"</formula>
    </cfRule>
    <cfRule type="cellIs" dxfId="54" priority="23" operator="equal">
      <formula>"ALTA"</formula>
    </cfRule>
    <cfRule type="cellIs" dxfId="53" priority="24" operator="equal">
      <formula>"MODERADA"</formula>
    </cfRule>
    <cfRule type="cellIs" dxfId="52" priority="25" operator="equal">
      <formula>"BAJA"</formula>
    </cfRule>
  </conditionalFormatting>
  <conditionalFormatting sqref="N10:O11">
    <cfRule type="colorScale" priority="21">
      <colorScale>
        <cfvo type="num" val="1"/>
        <cfvo type="num" val="3"/>
        <cfvo type="num" val="5"/>
        <color theme="6" tint="-0.499984740745262"/>
        <color rgb="FFFFFF00"/>
        <color rgb="FFC00000"/>
      </colorScale>
    </cfRule>
  </conditionalFormatting>
  <conditionalFormatting sqref="P12">
    <cfRule type="cellIs" dxfId="51" priority="17" operator="equal">
      <formula>"EXTREMA"</formula>
    </cfRule>
    <cfRule type="cellIs" dxfId="50" priority="18" operator="equal">
      <formula>"ALTA"</formula>
    </cfRule>
    <cfRule type="cellIs" dxfId="49" priority="19" operator="equal">
      <formula>"MODERADA"</formula>
    </cfRule>
    <cfRule type="cellIs" dxfId="48" priority="20" operator="equal">
      <formula>"BAJA"</formula>
    </cfRule>
  </conditionalFormatting>
  <conditionalFormatting sqref="N12:O12">
    <cfRule type="colorScale" priority="16">
      <colorScale>
        <cfvo type="num" val="1"/>
        <cfvo type="num" val="3"/>
        <cfvo type="num" val="5"/>
        <color theme="6" tint="-0.499984740745262"/>
        <color rgb="FFFFFF00"/>
        <color rgb="FFC00000"/>
      </colorScale>
    </cfRule>
  </conditionalFormatting>
  <conditionalFormatting sqref="G13:H13">
    <cfRule type="colorScale" priority="15">
      <colorScale>
        <cfvo type="num" val="1"/>
        <cfvo type="num" val="3"/>
        <cfvo type="num" val="5"/>
        <color theme="6" tint="-0.499984740745262"/>
        <color rgb="FFFFFF00"/>
        <color rgb="FFC00000"/>
      </colorScale>
    </cfRule>
  </conditionalFormatting>
  <conditionalFormatting sqref="I13">
    <cfRule type="cellIs" dxfId="47" priority="11" operator="equal">
      <formula>"EXTREMA"</formula>
    </cfRule>
    <cfRule type="cellIs" dxfId="46" priority="12" operator="equal">
      <formula>"ALTA"</formula>
    </cfRule>
    <cfRule type="cellIs" dxfId="45" priority="13" operator="equal">
      <formula>"MODERADA"</formula>
    </cfRule>
    <cfRule type="cellIs" dxfId="44" priority="14" operator="equal">
      <formula>"BAJA"</formula>
    </cfRule>
  </conditionalFormatting>
  <conditionalFormatting sqref="P13">
    <cfRule type="cellIs" dxfId="43" priority="7" operator="equal">
      <formula>"EXTREMA"</formula>
    </cfRule>
    <cfRule type="cellIs" dxfId="42" priority="8" operator="equal">
      <formula>"ALTA"</formula>
    </cfRule>
    <cfRule type="cellIs" dxfId="41" priority="9" operator="equal">
      <formula>"MODERADA"</formula>
    </cfRule>
    <cfRule type="cellIs" dxfId="40" priority="10" operator="equal">
      <formula>"BAJA"</formula>
    </cfRule>
  </conditionalFormatting>
  <conditionalFormatting sqref="N13:O13">
    <cfRule type="colorScale" priority="6">
      <colorScale>
        <cfvo type="num" val="1"/>
        <cfvo type="num" val="3"/>
        <cfvo type="num" val="5"/>
        <color theme="6" tint="-0.499984740745262"/>
        <color rgb="FFFFFF00"/>
        <color rgb="FFC00000"/>
      </colorScale>
    </cfRule>
  </conditionalFormatting>
  <conditionalFormatting sqref="H12">
    <cfRule type="colorScale" priority="5">
      <colorScale>
        <cfvo type="num" val="1"/>
        <cfvo type="num" val="3"/>
        <cfvo type="num" val="5"/>
        <color theme="6" tint="-0.499984740745262"/>
        <color rgb="FFFFFF00"/>
        <color rgb="FFC00000"/>
      </colorScale>
    </cfRule>
  </conditionalFormatting>
  <conditionalFormatting sqref="I12">
    <cfRule type="cellIs" dxfId="39" priority="1" operator="equal">
      <formula>"EXTREMA"</formula>
    </cfRule>
    <cfRule type="cellIs" dxfId="38" priority="2" operator="equal">
      <formula>"ALTA"</formula>
    </cfRule>
    <cfRule type="cellIs" dxfId="37" priority="3" operator="equal">
      <formula>"MODERADA"</formula>
    </cfRule>
    <cfRule type="cellIs" dxfId="36" priority="4" operator="equal">
      <formula>"BAJA"</formula>
    </cfRule>
  </conditionalFormatting>
  <printOptions horizontalCentered="1"/>
  <pageMargins left="1.3779527559055118" right="0.6692913385826772" top="0.6692913385826772" bottom="0.62992125984251968" header="0.31496062992125984" footer="0.15748031496062992"/>
  <pageSetup paperSize="5" scale="50" fitToHeight="0" orientation="landscape" r:id="rId20"/>
  <drawing r:id="rId21"/>
  <extLst>
    <ext xmlns:x14="http://schemas.microsoft.com/office/spreadsheetml/2009/9/main" uri="{CCE6A557-97BC-4b89-ADB6-D9C93CAAB3DF}">
      <x14:dataValidations xmlns:xm="http://schemas.microsoft.com/office/excel/2006/main" count="3">
        <x14:dataValidation type="list" showInputMessage="1" showErrorMessage="1" xr:uid="{00000000-0002-0000-0400-000000000000}">
          <x14:formula1>
            <xm:f>Listas!$A$4:$A$10</xm:f>
          </x14:formula1>
          <xm:sqref>F14:F15</xm:sqref>
        </x14:dataValidation>
        <x14:dataValidation type="list" showInputMessage="1" showErrorMessage="1" xr:uid="{00000000-0002-0000-0400-000001000000}">
          <x14:formula1>
            <xm:f>Listas!$C$4:$C$7</xm:f>
          </x14:formula1>
          <xm:sqref>K14:K15</xm:sqref>
        </x14:dataValidation>
        <x14:dataValidation type="list" showInputMessage="1" showErrorMessage="1" xr:uid="{00000000-0002-0000-0400-000002000000}">
          <x14:formula1>
            <xm:f>'/Users/luzemiliavillegaslonono/Documents/PLANEACIÓN RQV 2021/CAPACIDAD INSTALADA MSPS/FEBRERO/5 FEBRERO/D:\PLANEACION RQV 2020\SEGUIMIENTO MAPA DE RIESGOS\SEGUIMIENTO MAPA DE RIESGOS\SEGUIMIENTO MAPA DE RIESGOS\FARMACIA\[Mapa de Riesgo y Seguimiento FARMACIA I SEMESTRE.xlsx]Listas'!#REF!</xm:f>
          </x14:formula1>
          <xm:sqref>K10:K13 F10:F11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autoPageBreaks="0"/>
  </sheetPr>
  <dimension ref="A1:Z26"/>
  <sheetViews>
    <sheetView topLeftCell="E11" zoomScale="70" zoomScaleNormal="70" workbookViewId="0">
      <selection activeCell="M12" sqref="M12"/>
    </sheetView>
  </sheetViews>
  <sheetFormatPr baseColWidth="10" defaultColWidth="11.42578125" defaultRowHeight="12" x14ac:dyDescent="0.2"/>
  <cols>
    <col min="1" max="1" width="4.7109375" style="5" customWidth="1"/>
    <col min="2" max="3" width="21.7109375" style="5" customWidth="1"/>
    <col min="4" max="4" width="21.7109375" style="5" hidden="1" customWidth="1"/>
    <col min="5" max="5" width="21.7109375" style="5" customWidth="1"/>
    <col min="6" max="8" width="6.7109375" style="5" customWidth="1"/>
    <col min="9" max="9" width="6.7109375" style="13" customWidth="1"/>
    <col min="10" max="10" width="21.7109375" style="20" customWidth="1"/>
    <col min="11" max="11" width="6.7109375" style="20" customWidth="1"/>
    <col min="12" max="15" width="6.7109375" style="5" customWidth="1"/>
    <col min="16" max="17" width="6.7109375" style="13" customWidth="1"/>
    <col min="18" max="18" width="24.7109375" style="5" customWidth="1"/>
    <col min="19" max="19" width="6.7109375" style="5" customWidth="1"/>
    <col min="20" max="20" width="19.7109375" style="5" customWidth="1"/>
    <col min="21" max="21" width="16.7109375" style="5" customWidth="1"/>
    <col min="22" max="22" width="25.28515625" style="18" customWidth="1"/>
    <col min="23" max="24" width="36.7109375" style="5" hidden="1" customWidth="1"/>
    <col min="25" max="25" width="20.42578125" style="5" customWidth="1"/>
    <col min="26" max="26" width="22.7109375" style="5" customWidth="1"/>
    <col min="27" max="16384" width="11.42578125" style="5"/>
  </cols>
  <sheetData>
    <row r="1" spans="1:26" ht="27" customHeight="1" x14ac:dyDescent="0.2">
      <c r="B1" s="393"/>
      <c r="C1" s="393"/>
      <c r="D1" s="394" t="s">
        <v>227</v>
      </c>
      <c r="E1" s="394"/>
      <c r="F1" s="394"/>
      <c r="G1" s="394"/>
      <c r="H1" s="394"/>
      <c r="I1" s="394"/>
      <c r="J1" s="394"/>
      <c r="K1" s="394"/>
      <c r="L1" s="394"/>
      <c r="M1" s="394"/>
      <c r="N1" s="394"/>
      <c r="O1" s="394"/>
      <c r="P1" s="394"/>
      <c r="Q1" s="394"/>
      <c r="R1" s="394"/>
      <c r="S1" s="394"/>
      <c r="T1" s="394"/>
      <c r="U1" s="394"/>
      <c r="V1" s="257" t="s">
        <v>354</v>
      </c>
    </row>
    <row r="2" spans="1:26" ht="27" customHeight="1" x14ac:dyDescent="0.2">
      <c r="B2" s="393"/>
      <c r="C2" s="393"/>
      <c r="D2" s="394"/>
      <c r="E2" s="394"/>
      <c r="F2" s="394"/>
      <c r="G2" s="394"/>
      <c r="H2" s="394"/>
      <c r="I2" s="394"/>
      <c r="J2" s="394"/>
      <c r="K2" s="394"/>
      <c r="L2" s="394"/>
      <c r="M2" s="394"/>
      <c r="N2" s="394"/>
      <c r="O2" s="394"/>
      <c r="P2" s="394"/>
      <c r="Q2" s="394"/>
      <c r="R2" s="394"/>
      <c r="S2" s="394"/>
      <c r="T2" s="394"/>
      <c r="U2" s="394"/>
      <c r="V2" s="257" t="s">
        <v>355</v>
      </c>
    </row>
    <row r="3" spans="1:26" ht="27" customHeight="1" x14ac:dyDescent="0.2">
      <c r="B3" s="393"/>
      <c r="C3" s="393"/>
      <c r="D3" s="394"/>
      <c r="E3" s="394"/>
      <c r="F3" s="394"/>
      <c r="G3" s="394"/>
      <c r="H3" s="394"/>
      <c r="I3" s="394"/>
      <c r="J3" s="394"/>
      <c r="K3" s="394"/>
      <c r="L3" s="394"/>
      <c r="M3" s="394"/>
      <c r="N3" s="394"/>
      <c r="O3" s="394"/>
      <c r="P3" s="394"/>
      <c r="Q3" s="394"/>
      <c r="R3" s="394"/>
      <c r="S3" s="394"/>
      <c r="T3" s="394"/>
      <c r="U3" s="394"/>
      <c r="V3" s="257" t="s">
        <v>356</v>
      </c>
    </row>
    <row r="4" spans="1:26" s="4" customFormat="1" ht="24" customHeight="1" x14ac:dyDescent="0.3">
      <c r="A4" s="14"/>
      <c r="B4" s="236"/>
      <c r="C4" s="236"/>
      <c r="D4" s="258"/>
      <c r="E4" s="258"/>
      <c r="F4" s="258"/>
      <c r="G4" s="258"/>
      <c r="H4" s="258"/>
      <c r="I4" s="259"/>
      <c r="J4" s="258"/>
      <c r="K4" s="258"/>
      <c r="L4" s="258"/>
      <c r="M4" s="258"/>
      <c r="N4" s="236"/>
      <c r="O4" s="236"/>
      <c r="P4" s="13"/>
      <c r="Q4" s="13"/>
      <c r="R4" s="236"/>
      <c r="S4" s="236"/>
      <c r="T4" s="236"/>
      <c r="U4" s="236"/>
      <c r="V4" s="254"/>
    </row>
    <row r="5" spans="1:26" s="4" customFormat="1" ht="24" customHeight="1" x14ac:dyDescent="0.25">
      <c r="A5" s="14"/>
      <c r="B5" s="389" t="s">
        <v>228</v>
      </c>
      <c r="C5" s="390"/>
      <c r="D5" s="260"/>
      <c r="E5" s="395" t="s">
        <v>225</v>
      </c>
      <c r="F5" s="395"/>
      <c r="G5" s="395"/>
      <c r="H5" s="395"/>
      <c r="I5" s="395"/>
      <c r="J5" s="395"/>
      <c r="K5" s="395"/>
      <c r="L5" s="395"/>
      <c r="M5" s="395"/>
      <c r="N5" s="395"/>
      <c r="O5" s="396"/>
      <c r="P5" s="389" t="s">
        <v>229</v>
      </c>
      <c r="Q5" s="390"/>
      <c r="R5" s="260">
        <v>2020</v>
      </c>
      <c r="S5" s="261"/>
      <c r="T5" s="262"/>
      <c r="U5" s="263"/>
      <c r="V5" s="255"/>
    </row>
    <row r="6" spans="1:26" s="4" customFormat="1" ht="24" customHeight="1" x14ac:dyDescent="0.25">
      <c r="A6" s="14"/>
      <c r="B6" s="389" t="s">
        <v>230</v>
      </c>
      <c r="C6" s="390"/>
      <c r="D6" s="264"/>
      <c r="E6" s="422" t="s">
        <v>361</v>
      </c>
      <c r="F6" s="422"/>
      <c r="G6" s="422"/>
      <c r="H6" s="422"/>
      <c r="I6" s="422"/>
      <c r="J6" s="422"/>
      <c r="K6" s="422"/>
      <c r="L6" s="422"/>
      <c r="M6" s="422"/>
      <c r="N6" s="422"/>
      <c r="O6" s="422"/>
      <c r="P6" s="422"/>
      <c r="Q6" s="422"/>
      <c r="R6" s="422"/>
      <c r="S6" s="422"/>
      <c r="T6" s="423"/>
      <c r="U6" s="263"/>
      <c r="V6" s="256"/>
    </row>
    <row r="7" spans="1:26" s="4" customFormat="1" ht="24" customHeight="1" x14ac:dyDescent="0.25">
      <c r="A7" s="14"/>
      <c r="D7" s="253"/>
      <c r="E7" s="253"/>
      <c r="F7" s="256"/>
      <c r="G7" s="256"/>
      <c r="H7" s="256"/>
      <c r="I7" s="256"/>
      <c r="J7" s="256"/>
      <c r="K7" s="256"/>
      <c r="L7" s="256"/>
      <c r="M7" s="256"/>
      <c r="N7" s="256"/>
      <c r="O7" s="256"/>
      <c r="P7" s="256"/>
      <c r="Q7" s="256"/>
      <c r="R7" s="256"/>
      <c r="S7" s="256"/>
      <c r="T7" s="256"/>
      <c r="U7" s="256"/>
      <c r="V7" s="256"/>
    </row>
    <row r="8" spans="1:26" s="4" customFormat="1" ht="15" x14ac:dyDescent="0.25">
      <c r="A8" s="14"/>
      <c r="B8" s="1"/>
      <c r="C8" s="1"/>
      <c r="I8" s="17"/>
      <c r="J8" s="2"/>
      <c r="K8" s="2"/>
      <c r="P8" s="17"/>
      <c r="Q8" s="17"/>
      <c r="V8" s="17"/>
    </row>
    <row r="9" spans="1:26" s="16" customFormat="1" ht="30" customHeight="1" x14ac:dyDescent="0.25">
      <c r="A9" s="15"/>
      <c r="B9" s="399" t="s">
        <v>0</v>
      </c>
      <c r="C9" s="399" t="s">
        <v>1</v>
      </c>
      <c r="D9" s="399" t="s">
        <v>2</v>
      </c>
      <c r="E9" s="399" t="s">
        <v>3</v>
      </c>
      <c r="F9" s="401" t="s">
        <v>21</v>
      </c>
      <c r="G9" s="398" t="s">
        <v>191</v>
      </c>
      <c r="H9" s="398"/>
      <c r="I9" s="403" t="s">
        <v>19</v>
      </c>
      <c r="J9" s="399" t="s">
        <v>9</v>
      </c>
      <c r="K9" s="405" t="s">
        <v>27</v>
      </c>
      <c r="L9" s="406"/>
      <c r="M9" s="402" t="s">
        <v>176</v>
      </c>
      <c r="N9" s="398" t="s">
        <v>192</v>
      </c>
      <c r="O9" s="398"/>
      <c r="P9" s="403" t="s">
        <v>19</v>
      </c>
      <c r="Q9" s="401" t="s">
        <v>8</v>
      </c>
      <c r="R9" s="398" t="s">
        <v>6</v>
      </c>
      <c r="S9" s="415" t="s">
        <v>13</v>
      </c>
      <c r="T9" s="398" t="s">
        <v>216</v>
      </c>
      <c r="U9" s="399" t="s">
        <v>193</v>
      </c>
      <c r="V9" s="398" t="s">
        <v>7</v>
      </c>
      <c r="W9" s="411" t="s">
        <v>195</v>
      </c>
      <c r="X9" s="411"/>
      <c r="Y9" s="410" t="s">
        <v>368</v>
      </c>
      <c r="Z9" s="410"/>
    </row>
    <row r="10" spans="1:26" s="16" customFormat="1" ht="85.5" customHeight="1" x14ac:dyDescent="0.25">
      <c r="A10" s="15"/>
      <c r="B10" s="412"/>
      <c r="C10" s="412"/>
      <c r="D10" s="412"/>
      <c r="E10" s="412"/>
      <c r="F10" s="401"/>
      <c r="G10" s="180" t="s">
        <v>4</v>
      </c>
      <c r="H10" s="240" t="s">
        <v>5</v>
      </c>
      <c r="I10" s="414"/>
      <c r="J10" s="412"/>
      <c r="K10" s="239" t="s">
        <v>205</v>
      </c>
      <c r="L10" s="198" t="s">
        <v>206</v>
      </c>
      <c r="M10" s="416"/>
      <c r="N10" s="199" t="s">
        <v>4</v>
      </c>
      <c r="O10" s="200" t="s">
        <v>5</v>
      </c>
      <c r="P10" s="414"/>
      <c r="Q10" s="401"/>
      <c r="R10" s="398"/>
      <c r="S10" s="415"/>
      <c r="T10" s="398"/>
      <c r="U10" s="412"/>
      <c r="V10" s="398"/>
      <c r="W10" s="142" t="s">
        <v>171</v>
      </c>
      <c r="X10" s="142" t="s">
        <v>172</v>
      </c>
      <c r="Y10" s="344" t="s">
        <v>377</v>
      </c>
      <c r="Z10" s="344" t="s">
        <v>378</v>
      </c>
    </row>
    <row r="11" spans="1:26" s="56" customFormat="1" ht="191.25" customHeight="1" x14ac:dyDescent="0.25">
      <c r="A11" s="22">
        <v>1</v>
      </c>
      <c r="B11" s="273" t="s">
        <v>309</v>
      </c>
      <c r="C11" s="273" t="s">
        <v>274</v>
      </c>
      <c r="D11" s="265"/>
      <c r="E11" s="273" t="s">
        <v>275</v>
      </c>
      <c r="F11" s="27" t="s">
        <v>53</v>
      </c>
      <c r="G11" s="265">
        <v>5</v>
      </c>
      <c r="H11" s="265">
        <v>3</v>
      </c>
      <c r="I11" s="21" t="str">
        <f>INDEX([8]Listas!$L$4:$P$8,G11,H11)</f>
        <v>EXTREMA</v>
      </c>
      <c r="J11" s="269" t="s">
        <v>313</v>
      </c>
      <c r="K11" s="27" t="s">
        <v>204</v>
      </c>
      <c r="L11" s="242" t="str">
        <f>IF('[8]Evaluación de Controles'!F17="X","Probabilidad",IF('[8]Evaluación de Controles'!H17="X","Impacto",))</f>
        <v>Probabilidad</v>
      </c>
      <c r="M11" s="518">
        <v>55</v>
      </c>
      <c r="N11" s="265">
        <v>3</v>
      </c>
      <c r="O11" s="265">
        <f>IF('[8]Evaluación de Controles'!H17="X",IF(M11&gt;75,IF(H11&gt;2,H11-2,IF(H11&gt;1,H11-1,H11)),IF(M11&gt;50,IF(H11&gt;1,H11-1,H11),H11)),H11)</f>
        <v>3</v>
      </c>
      <c r="P11" s="21" t="str">
        <f>INDEX([8]Listas!$L$4:$P$8,N11,O11)</f>
        <v>ALTA</v>
      </c>
      <c r="Q11" s="270" t="s">
        <v>217</v>
      </c>
      <c r="R11" s="266" t="s">
        <v>308</v>
      </c>
      <c r="S11" s="27" t="s">
        <v>301</v>
      </c>
      <c r="T11" s="265" t="s">
        <v>310</v>
      </c>
      <c r="U11" s="265" t="s">
        <v>311</v>
      </c>
      <c r="V11" s="265" t="s">
        <v>312</v>
      </c>
      <c r="W11" s="271"/>
      <c r="X11" s="272"/>
      <c r="Y11" s="345">
        <f>15/18</f>
        <v>0.83333333333333337</v>
      </c>
      <c r="Z11" s="380">
        <f>17/20</f>
        <v>0.85</v>
      </c>
    </row>
    <row r="12" spans="1:26" s="56" customFormat="1" ht="147" customHeight="1" x14ac:dyDescent="0.25">
      <c r="A12" s="22">
        <v>2</v>
      </c>
      <c r="B12" s="274" t="s">
        <v>314</v>
      </c>
      <c r="C12" s="275" t="s">
        <v>277</v>
      </c>
      <c r="D12" s="265"/>
      <c r="E12" s="276" t="s">
        <v>276</v>
      </c>
      <c r="F12" s="27" t="s">
        <v>24</v>
      </c>
      <c r="G12" s="265">
        <v>3</v>
      </c>
      <c r="H12" s="265">
        <v>3</v>
      </c>
      <c r="I12" s="21" t="str">
        <f>INDEX([8]Listas!$L$4:$P$8,G12,H12)</f>
        <v>ALTA</v>
      </c>
      <c r="J12" s="269" t="s">
        <v>315</v>
      </c>
      <c r="K12" s="27" t="s">
        <v>204</v>
      </c>
      <c r="L12" s="242" t="str">
        <f>IF('[8]Evaluación de Controles'!F18="X","Probabilidad",IF('[8]Evaluación de Controles'!H18="X","Impacto",))</f>
        <v>Probabilidad</v>
      </c>
      <c r="M12" s="519">
        <f>+'[8]Evaluación de Controles'!X18</f>
        <v>60</v>
      </c>
      <c r="N12" s="265">
        <f>IF('[8]Evaluación de Controles'!F18="X",IF(M12&gt;75,IF(G12&gt;2,G12-2,IF(G12&gt;1,G12-1,G12)),IF(M12&gt;50,IF(G12&gt;1,G12-1,G12),G12)),G12)</f>
        <v>2</v>
      </c>
      <c r="O12" s="265">
        <f>IF('[8]Evaluación de Controles'!H18="X",IF(M12&gt;75,IF(H12&gt;2,H12-2,IF(H12&gt;1,H12-1,H12)),IF(M12&gt;50,IF(H12&gt;1,H12-1,H12),H12)),H12)</f>
        <v>3</v>
      </c>
      <c r="P12" s="21" t="str">
        <f>INDEX([8]Listas!$L$4:$P$8,N12,O12)</f>
        <v>MODERADA</v>
      </c>
      <c r="Q12" s="270" t="s">
        <v>217</v>
      </c>
      <c r="R12" s="266" t="s">
        <v>316</v>
      </c>
      <c r="S12" s="27" t="s">
        <v>301</v>
      </c>
      <c r="T12" s="265" t="s">
        <v>317</v>
      </c>
      <c r="U12" s="265" t="s">
        <v>318</v>
      </c>
      <c r="V12" s="265" t="s">
        <v>374</v>
      </c>
      <c r="W12" s="271"/>
      <c r="X12" s="272"/>
      <c r="Y12" s="345">
        <v>1</v>
      </c>
      <c r="Z12" s="345">
        <v>1</v>
      </c>
    </row>
    <row r="13" spans="1:26" ht="14.25" x14ac:dyDescent="0.2">
      <c r="D13" s="9"/>
      <c r="H13" s="9"/>
      <c r="I13" s="10"/>
      <c r="P13" s="5"/>
      <c r="Q13" s="5"/>
      <c r="V13" s="5"/>
      <c r="Y13" s="346"/>
    </row>
    <row r="14" spans="1:26" x14ac:dyDescent="0.2">
      <c r="D14" s="9"/>
      <c r="G14" s="397" t="s">
        <v>62</v>
      </c>
      <c r="H14" s="397"/>
      <c r="I14" s="34">
        <f>COUNTIF(I11:I12,"BAJA")</f>
        <v>0</v>
      </c>
      <c r="N14" s="397" t="s">
        <v>62</v>
      </c>
      <c r="O14" s="397"/>
      <c r="P14" s="34">
        <f>COUNTIF(P11:P12,"BAJA")</f>
        <v>0</v>
      </c>
      <c r="Q14" s="5"/>
      <c r="V14" s="5"/>
    </row>
    <row r="15" spans="1:26" x14ac:dyDescent="0.2">
      <c r="D15" s="9"/>
      <c r="G15" s="397" t="s">
        <v>64</v>
      </c>
      <c r="H15" s="397"/>
      <c r="I15" s="34">
        <f>COUNTIF(I11:I12,"MODERADA")</f>
        <v>0</v>
      </c>
      <c r="N15" s="397" t="s">
        <v>64</v>
      </c>
      <c r="O15" s="397"/>
      <c r="P15" s="34">
        <f>COUNTIF(P11:P12,"MODERADA")</f>
        <v>1</v>
      </c>
      <c r="Q15" s="5"/>
      <c r="V15" s="5"/>
    </row>
    <row r="16" spans="1:26" x14ac:dyDescent="0.2">
      <c r="B16" s="9"/>
      <c r="C16" s="9"/>
      <c r="D16" s="9"/>
      <c r="E16" s="9"/>
      <c r="G16" s="397" t="s">
        <v>63</v>
      </c>
      <c r="H16" s="397"/>
      <c r="I16" s="34">
        <f>COUNTIF(I11:I12,"ALTA")</f>
        <v>1</v>
      </c>
      <c r="N16" s="397" t="s">
        <v>63</v>
      </c>
      <c r="O16" s="397"/>
      <c r="P16" s="34">
        <f>COUNTIF(P11:P12,"ALTA")</f>
        <v>1</v>
      </c>
      <c r="Q16" s="5"/>
      <c r="V16" s="5"/>
    </row>
    <row r="17" spans="2:22" ht="15.75" x14ac:dyDescent="0.2">
      <c r="B17" s="301"/>
      <c r="C17" s="9"/>
      <c r="D17" s="9"/>
      <c r="E17" s="302"/>
      <c r="G17" s="397" t="s">
        <v>65</v>
      </c>
      <c r="H17" s="397"/>
      <c r="I17" s="34">
        <f>COUNTIF(I11:I12,"EXTREMA")</f>
        <v>1</v>
      </c>
      <c r="N17" s="397" t="s">
        <v>65</v>
      </c>
      <c r="O17" s="397"/>
      <c r="P17" s="34">
        <f>COUNTIF(P11:P12,"EXTREMA")</f>
        <v>0</v>
      </c>
      <c r="Q17" s="5"/>
      <c r="V17" s="5"/>
    </row>
    <row r="18" spans="2:22" x14ac:dyDescent="0.2">
      <c r="D18" s="9"/>
      <c r="P18" s="5"/>
      <c r="Q18" s="5"/>
      <c r="V18" s="5"/>
    </row>
    <row r="23" spans="2:22" ht="15" x14ac:dyDescent="0.2">
      <c r="B23" s="296"/>
      <c r="C23" s="297"/>
      <c r="D23" s="293"/>
      <c r="E23" s="298"/>
      <c r="F23" s="237"/>
      <c r="G23" s="237"/>
      <c r="H23" s="299"/>
    </row>
    <row r="24" spans="2:22" ht="15" x14ac:dyDescent="0.2">
      <c r="B24" s="303" t="s">
        <v>352</v>
      </c>
      <c r="C24" s="300"/>
      <c r="D24" s="295"/>
      <c r="E24" s="341" t="s">
        <v>372</v>
      </c>
      <c r="F24" s="236"/>
      <c r="G24" s="236"/>
      <c r="H24" s="13"/>
    </row>
    <row r="25" spans="2:22" ht="15" x14ac:dyDescent="0.2">
      <c r="B25" s="238" t="s">
        <v>218</v>
      </c>
      <c r="C25" s="177"/>
      <c r="D25" s="178"/>
      <c r="E25" s="238" t="s">
        <v>373</v>
      </c>
      <c r="F25" s="236"/>
      <c r="G25" s="236"/>
      <c r="H25" s="13"/>
    </row>
    <row r="26" spans="2:22" x14ac:dyDescent="0.2">
      <c r="B26" s="236"/>
      <c r="C26" s="236"/>
      <c r="D26" s="236"/>
      <c r="E26" s="236"/>
      <c r="F26" s="236"/>
      <c r="G26" s="236"/>
      <c r="H26" s="236"/>
    </row>
  </sheetData>
  <customSheetViews>
    <customSheetView guid="{B83C9EB8-C964-4489-98C8-19C81BFAE010}" scale="70"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1"/>
    </customSheetView>
    <customSheetView guid="{42BB51DB-DC3E-4DA5-9499-5574EB19780E}" scale="70"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2"/>
    </customSheetView>
    <customSheetView guid="{D8BB7E15-0E8F-45FC-AD1A-6D8C295A087C}" scale="70"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3"/>
    </customSheetView>
    <customSheetView guid="{F7D68F61-F89A-4541-9A78-C25C58CA23E3}" fitToPage="1" printArea="1" topLeftCell="H6">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4"/>
    </customSheetView>
    <customSheetView guid="{4890415D-ABA4-4363-9A7D-9DAD39F08A9F}" fitToPage="1" printArea="1" topLeftCell="H6">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5"/>
    </customSheetView>
    <customSheetView guid="{D504B807-AE7E-4042-848D-21D8E9CBBAC1}" fitToPage="1" topLeftCell="H6">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6"/>
    </customSheetView>
    <customSheetView guid="{C9A812A3-B23E-4057-8694-158B0DEE8D06}" fitToPage="1" topLeftCell="H6">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7"/>
    </customSheetView>
    <customSheetView guid="{B74BB35E-E214-422E-BB39-6D168553F4C5}" scale="70" fitToPage="1" printArea="1" hiddenColumns="1">
      <selection activeCell="AB10" sqref="AB10"/>
      <pageMargins left="0.59055118110236227" right="0.51181102362204722" top="0.94488188976377963" bottom="0.55118110236220474" header="0.31496062992125984" footer="0.31496062992125984"/>
      <printOptions horizontalCentered="1"/>
      <pageSetup paperSize="219" scale="57" fitToHeight="99" orientation="landscape" r:id="rId8"/>
    </customSheetView>
    <customSheetView guid="{915A0EBC-A358-405B-93F7-90752DA34B9F}" scale="70" fitToPage="1" printArea="1" hiddenColumns="1" topLeftCell="A7">
      <selection activeCell="U17" sqref="A1:V17"/>
      <pageMargins left="0.79" right="0.2" top="0.94488188976377963" bottom="0.55118110236220474" header="0.31496062992125984" footer="0.31496062992125984"/>
      <printOptions horizontalCentered="1"/>
      <pageSetup scale="73" fitToHeight="99" orientation="landscape" r:id="rId9"/>
    </customSheetView>
    <customSheetView guid="{31578BE1-199E-4DDD-BD28-180CDA7042A3}" scale="70" printArea="1"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10"/>
    </customSheetView>
    <customSheetView guid="{C8C25E0F-313C-40E1-BC27-B55128053FAD}" scale="70" printArea="1"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11"/>
    </customSheetView>
    <customSheetView guid="{D674221F-3F50-45D7-B99E-107AE99970DE}" scale="70" printArea="1"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12"/>
    </customSheetView>
    <customSheetView guid="{E51A7B7A-B72C-4D0D-BEC9-3100296DDB1B}" scale="70" printArea="1"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13"/>
    </customSheetView>
    <customSheetView guid="{C9A17BF0-2451-44C4-898F-CFB8403323EA}" scale="70" printArea="1"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14"/>
    </customSheetView>
    <customSheetView guid="{DC041AD4-35AB-4F1B-9F3D-F08C88A9A16C}" scale="70" printArea="1"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15"/>
    </customSheetView>
    <customSheetView guid="{CC42E740-ADA2-4B3E-AB77-9BBCCE9EC444}" scale="70" printArea="1"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16"/>
    </customSheetView>
    <customSheetView guid="{AF3BF2A1-5C19-43AE-A08B-3E418E8AE543}" scale="70" printArea="1"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17"/>
    </customSheetView>
    <customSheetView guid="{ADD38025-F4B2-44E2-9D06-07A9BF0F3A51}" scale="70"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18"/>
    </customSheetView>
    <customSheetView guid="{97D65C1E-976A-4956-97FC-0E8188ABCFAA}" scale="70"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19"/>
    </customSheetView>
  </customSheetViews>
  <mergeCells count="35">
    <mergeCell ref="Y9:Z9"/>
    <mergeCell ref="J9:J10"/>
    <mergeCell ref="K9:L9"/>
    <mergeCell ref="W9:X9"/>
    <mergeCell ref="G14:H14"/>
    <mergeCell ref="R9:R10"/>
    <mergeCell ref="T9:T10"/>
    <mergeCell ref="V9:V10"/>
    <mergeCell ref="S9:S10"/>
    <mergeCell ref="M9:M10"/>
    <mergeCell ref="N9:O9"/>
    <mergeCell ref="P9:P10"/>
    <mergeCell ref="Q9:Q10"/>
    <mergeCell ref="U9:U10"/>
    <mergeCell ref="G17:H17"/>
    <mergeCell ref="N14:O14"/>
    <mergeCell ref="N15:O15"/>
    <mergeCell ref="N16:O16"/>
    <mergeCell ref="N17:O17"/>
    <mergeCell ref="G16:H16"/>
    <mergeCell ref="G15:H15"/>
    <mergeCell ref="B9:B10"/>
    <mergeCell ref="E9:E10"/>
    <mergeCell ref="F9:F10"/>
    <mergeCell ref="G9:H9"/>
    <mergeCell ref="I9:I10"/>
    <mergeCell ref="D9:D10"/>
    <mergeCell ref="C9:C10"/>
    <mergeCell ref="B6:C6"/>
    <mergeCell ref="E6:T6"/>
    <mergeCell ref="B1:C3"/>
    <mergeCell ref="D1:U3"/>
    <mergeCell ref="B5:C5"/>
    <mergeCell ref="E5:O5"/>
    <mergeCell ref="P5:Q5"/>
  </mergeCells>
  <conditionalFormatting sqref="I8 P8 I13:I22 P13:P1048576 I27:I1048576">
    <cfRule type="cellIs" dxfId="35" priority="91" operator="equal">
      <formula>"BAJA"</formula>
    </cfRule>
  </conditionalFormatting>
  <conditionalFormatting sqref="I8 P8 I13:I22 P13:P1048576 I27:I1048576">
    <cfRule type="cellIs" dxfId="34" priority="88" operator="equal">
      <formula>"EXTREMA"</formula>
    </cfRule>
    <cfRule type="cellIs" dxfId="33" priority="89" operator="equal">
      <formula>"ALTA"</formula>
    </cfRule>
    <cfRule type="cellIs" dxfId="32" priority="90" operator="equal">
      <formula>"MODERADA"</formula>
    </cfRule>
  </conditionalFormatting>
  <conditionalFormatting sqref="F8:G8 F13:G22 N8:O8 N13:O1048576 F27:G1048576">
    <cfRule type="colorScale" priority="87">
      <colorScale>
        <cfvo type="num" val="1"/>
        <cfvo type="num" val="3"/>
        <cfvo type="num" val="5"/>
        <color theme="6" tint="-0.499984740745262"/>
        <color rgb="FFFFFF00"/>
        <color rgb="FFC00000"/>
      </colorScale>
    </cfRule>
  </conditionalFormatting>
  <conditionalFormatting sqref="G9:H10 N9:O10">
    <cfRule type="colorScale" priority="30">
      <colorScale>
        <cfvo type="num" val="1"/>
        <cfvo type="num" val="3"/>
        <cfvo type="num" val="5"/>
        <color theme="6" tint="-0.499984740745262"/>
        <color rgb="FFFFFF00"/>
        <color rgb="FFC00000"/>
      </colorScale>
    </cfRule>
  </conditionalFormatting>
  <conditionalFormatting sqref="I9:I10 P9:P10">
    <cfRule type="cellIs" dxfId="31" priority="34" operator="equal">
      <formula>"BAJA"</formula>
    </cfRule>
  </conditionalFormatting>
  <conditionalFormatting sqref="I9:I10 P9:P10">
    <cfRule type="cellIs" dxfId="30" priority="31" operator="equal">
      <formula>"EXTREMA"</formula>
    </cfRule>
    <cfRule type="cellIs" dxfId="29" priority="32" operator="equal">
      <formula>"ALTA"</formula>
    </cfRule>
    <cfRule type="cellIs" dxfId="28" priority="33" operator="equal">
      <formula>"MODERADA"</formula>
    </cfRule>
  </conditionalFormatting>
  <conditionalFormatting sqref="F4:G4 N4:O4">
    <cfRule type="colorScale" priority="29">
      <colorScale>
        <cfvo type="num" val="1"/>
        <cfvo type="num" val="3"/>
        <cfvo type="num" val="5"/>
        <color theme="6" tint="-0.499984740745262"/>
        <color rgb="FFFFFF00"/>
        <color rgb="FFC00000"/>
      </colorScale>
    </cfRule>
  </conditionalFormatting>
  <conditionalFormatting sqref="I23:I25">
    <cfRule type="cellIs" dxfId="27" priority="19" operator="equal">
      <formula>"BAJA"</formula>
    </cfRule>
  </conditionalFormatting>
  <conditionalFormatting sqref="I23:I25">
    <cfRule type="cellIs" dxfId="26" priority="16" operator="equal">
      <formula>"EXTREMA"</formula>
    </cfRule>
    <cfRule type="cellIs" dxfId="25" priority="17" operator="equal">
      <formula>"ALTA"</formula>
    </cfRule>
    <cfRule type="cellIs" dxfId="24" priority="18" operator="equal">
      <formula>"MODERADA"</formula>
    </cfRule>
  </conditionalFormatting>
  <conditionalFormatting sqref="H23:H25">
    <cfRule type="cellIs" dxfId="23" priority="15" operator="equal">
      <formula>"BAJA"</formula>
    </cfRule>
  </conditionalFormatting>
  <conditionalFormatting sqref="H23:H25">
    <cfRule type="cellIs" dxfId="22" priority="12" operator="equal">
      <formula>"EXTREMA"</formula>
    </cfRule>
    <cfRule type="cellIs" dxfId="21" priority="13" operator="equal">
      <formula>"ALTA"</formula>
    </cfRule>
    <cfRule type="cellIs" dxfId="20" priority="14" operator="equal">
      <formula>"MODERADA"</formula>
    </cfRule>
  </conditionalFormatting>
  <conditionalFormatting sqref="F23:F25">
    <cfRule type="colorScale" priority="11">
      <colorScale>
        <cfvo type="num" val="1"/>
        <cfvo type="num" val="3"/>
        <cfvo type="num" val="5"/>
        <color theme="6" tint="-0.499984740745262"/>
        <color rgb="FFFFFF00"/>
        <color rgb="FFC00000"/>
      </colorScale>
    </cfRule>
  </conditionalFormatting>
  <conditionalFormatting sqref="G11:H12">
    <cfRule type="colorScale" priority="10">
      <colorScale>
        <cfvo type="num" val="1"/>
        <cfvo type="num" val="3"/>
        <cfvo type="num" val="5"/>
        <color theme="6" tint="-0.499984740745262"/>
        <color rgb="FFFFFF00"/>
        <color rgb="FFC00000"/>
      </colorScale>
    </cfRule>
  </conditionalFormatting>
  <conditionalFormatting sqref="I11:I12">
    <cfRule type="cellIs" dxfId="19" priority="6" operator="equal">
      <formula>"EXTREMA"</formula>
    </cfRule>
    <cfRule type="cellIs" dxfId="18" priority="7" operator="equal">
      <formula>"ALTA"</formula>
    </cfRule>
    <cfRule type="cellIs" dxfId="17" priority="8" operator="equal">
      <formula>"MODERADA"</formula>
    </cfRule>
    <cfRule type="cellIs" dxfId="16" priority="9" operator="equal">
      <formula>"BAJA"</formula>
    </cfRule>
  </conditionalFormatting>
  <conditionalFormatting sqref="P11:P12">
    <cfRule type="cellIs" dxfId="15" priority="2" operator="equal">
      <formula>"EXTREMA"</formula>
    </cfRule>
    <cfRule type="cellIs" dxfId="14" priority="3" operator="equal">
      <formula>"ALTA"</formula>
    </cfRule>
    <cfRule type="cellIs" dxfId="13" priority="4" operator="equal">
      <formula>"MODERADA"</formula>
    </cfRule>
    <cfRule type="cellIs" dxfId="12" priority="5" operator="equal">
      <formula>"BAJA"</formula>
    </cfRule>
  </conditionalFormatting>
  <conditionalFormatting sqref="N11:O12">
    <cfRule type="colorScale" priority="1">
      <colorScale>
        <cfvo type="num" val="1"/>
        <cfvo type="num" val="3"/>
        <cfvo type="num" val="5"/>
        <color theme="6" tint="-0.499984740745262"/>
        <color rgb="FFFFFF00"/>
        <color rgb="FFC00000"/>
      </colorScale>
    </cfRule>
  </conditionalFormatting>
  <printOptions horizontalCentered="1"/>
  <pageMargins left="1.3779527559055118" right="0.55118110236220474" top="0.47244094488188981" bottom="0.55118110236220474" header="0.31496062992125984" footer="0.19685039370078741"/>
  <pageSetup paperSize="5" scale="55" fitToWidth="0" orientation="landscape" r:id="rId20"/>
  <ignoredErrors>
    <ignoredError sqref="Y11" unlockedFormula="1"/>
  </ignoredErrors>
  <drawing r:id="rId21"/>
  <extLst>
    <ext xmlns:x14="http://schemas.microsoft.com/office/spreadsheetml/2009/9/main" uri="{CCE6A557-97BC-4b89-ADB6-D9C93CAAB3DF}">
      <x14:dataValidations xmlns:xm="http://schemas.microsoft.com/office/excel/2006/main" count="2">
        <x14:dataValidation type="list" showInputMessage="1" showErrorMessage="1" xr:uid="{00000000-0002-0000-0500-000000000000}">
          <x14:formula1>
            <xm:f>'/Users/luzemiliavillegaslonono/Documents/PLANEACIÓN RQV 2021/CAPACIDAD INSTALADA MSPS/FEBRERO/5 FEBRERO/D:\PLANEACION RQV 2020\SEGUIMIENTO MAPA DE RIESGOS\SEGUIMIENTO MAPA DE RIESGOS\SEGUIMIENTO MAPA DE RIESGOS\LABORATORIO CLÍNICO\[Mapa de Riesgos LAB CLÍNICO.xlsx]Listas'!#REF!</xm:f>
          </x14:formula1>
          <xm:sqref>K11:K12</xm:sqref>
        </x14:dataValidation>
        <x14:dataValidation type="list" showInputMessage="1" showErrorMessage="1" xr:uid="{00000000-0002-0000-0500-000001000000}">
          <x14:formula1>
            <xm:f>'/Users/luzemiliavillegaslonono/Documents/PLANEACIÓN RQV 2021/CAPACIDAD INSTALADA MSPS/FEBRERO/5 FEBRERO/D:\PLANEACION RQV 2020\SEGUIMIENTO MAPA DE RIESGOS\SEGUIMIENTO MAPA DE RIESGOS\SEGUIMIENTO MAPA DE RIESGOS\LABORATORIO CLÍNICO\[Mapa de Riesgos LAB CLÍNICO.xlsx]Listas'!#REF!</xm:f>
          </x14:formula1>
          <xm:sqref>F11:F12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Y25"/>
  <sheetViews>
    <sheetView tabSelected="1" topLeftCell="C1" zoomScale="90" zoomScaleNormal="90" workbookViewId="0">
      <pane ySplit="3" topLeftCell="A4" activePane="bottomLeft" state="frozen"/>
      <selection activeCell="C1" sqref="C1"/>
      <selection pane="bottomLeft" activeCell="X18" sqref="X18"/>
    </sheetView>
  </sheetViews>
  <sheetFormatPr baseColWidth="10" defaultColWidth="11.42578125" defaultRowHeight="15" x14ac:dyDescent="0.25"/>
  <cols>
    <col min="1" max="1" width="2.7109375" style="175" customWidth="1"/>
    <col min="2" max="2" width="6.7109375" style="370" customWidth="1"/>
    <col min="3" max="3" width="6.7109375" style="174" customWidth="1"/>
    <col min="4" max="4" width="24.7109375" style="177" customWidth="1"/>
    <col min="5" max="5" width="32" style="178" customWidth="1"/>
    <col min="6" max="9" width="4.7109375" style="14" customWidth="1"/>
    <col min="10" max="10" width="6.42578125" style="14" customWidth="1"/>
    <col min="11" max="11" width="6.28515625" style="14" customWidth="1"/>
    <col min="12" max="23" width="4.7109375" style="14" customWidth="1"/>
    <col min="24" max="24" width="8.7109375" style="173" customWidth="1"/>
    <col min="25" max="25" width="35.28515625" style="14" customWidth="1"/>
    <col min="26" max="16384" width="11.42578125" style="14"/>
  </cols>
  <sheetData>
    <row r="1" spans="1:25" s="177" customFormat="1" ht="123.75" customHeight="1" x14ac:dyDescent="0.25">
      <c r="A1" s="176"/>
      <c r="B1" s="427" t="s">
        <v>189</v>
      </c>
      <c r="C1" s="427"/>
      <c r="D1" s="427"/>
      <c r="E1" s="428"/>
      <c r="F1" s="426" t="s">
        <v>208</v>
      </c>
      <c r="G1" s="426"/>
      <c r="H1" s="426" t="s">
        <v>207</v>
      </c>
      <c r="I1" s="426"/>
      <c r="J1" s="426" t="s">
        <v>209</v>
      </c>
      <c r="K1" s="426"/>
      <c r="L1" s="426" t="s">
        <v>210</v>
      </c>
      <c r="M1" s="426"/>
      <c r="N1" s="426" t="s">
        <v>211</v>
      </c>
      <c r="O1" s="426"/>
      <c r="P1" s="426" t="s">
        <v>212</v>
      </c>
      <c r="Q1" s="426"/>
      <c r="R1" s="426" t="s">
        <v>213</v>
      </c>
      <c r="S1" s="426"/>
      <c r="T1" s="426" t="s">
        <v>214</v>
      </c>
      <c r="U1" s="426"/>
      <c r="V1" s="426" t="s">
        <v>215</v>
      </c>
      <c r="W1" s="426"/>
      <c r="X1" s="429" t="s">
        <v>413</v>
      </c>
      <c r="Y1" s="429"/>
    </row>
    <row r="2" spans="1:25" s="177" customFormat="1" ht="12.75" x14ac:dyDescent="0.25">
      <c r="A2" s="176"/>
      <c r="B2" s="437" t="s">
        <v>188</v>
      </c>
      <c r="C2" s="438" t="s">
        <v>181</v>
      </c>
      <c r="D2" s="440" t="s">
        <v>182</v>
      </c>
      <c r="E2" s="440" t="s">
        <v>177</v>
      </c>
      <c r="F2" s="430" t="s">
        <v>168</v>
      </c>
      <c r="G2" s="430"/>
      <c r="H2" s="430" t="s">
        <v>168</v>
      </c>
      <c r="I2" s="430"/>
      <c r="J2" s="430" t="s">
        <v>183</v>
      </c>
      <c r="K2" s="430"/>
      <c r="L2" s="430" t="s">
        <v>184</v>
      </c>
      <c r="M2" s="430"/>
      <c r="N2" s="430" t="s">
        <v>183</v>
      </c>
      <c r="O2" s="430"/>
      <c r="P2" s="430" t="s">
        <v>185</v>
      </c>
      <c r="Q2" s="430"/>
      <c r="R2" s="430" t="s">
        <v>183</v>
      </c>
      <c r="S2" s="430"/>
      <c r="T2" s="430" t="s">
        <v>185</v>
      </c>
      <c r="U2" s="430"/>
      <c r="V2" s="430" t="s">
        <v>186</v>
      </c>
      <c r="W2" s="430"/>
      <c r="X2" s="431" t="s">
        <v>187</v>
      </c>
      <c r="Y2" s="433" t="s">
        <v>178</v>
      </c>
    </row>
    <row r="3" spans="1:25" s="173" customFormat="1" x14ac:dyDescent="0.25">
      <c r="A3" s="174"/>
      <c r="B3" s="437"/>
      <c r="C3" s="439"/>
      <c r="D3" s="441"/>
      <c r="E3" s="441"/>
      <c r="F3" s="354" t="s">
        <v>179</v>
      </c>
      <c r="G3" s="354" t="s">
        <v>180</v>
      </c>
      <c r="H3" s="354" t="s">
        <v>179</v>
      </c>
      <c r="I3" s="354" t="s">
        <v>180</v>
      </c>
      <c r="J3" s="354" t="s">
        <v>179</v>
      </c>
      <c r="K3" s="354" t="s">
        <v>180</v>
      </c>
      <c r="L3" s="354" t="s">
        <v>179</v>
      </c>
      <c r="M3" s="354" t="s">
        <v>180</v>
      </c>
      <c r="N3" s="354" t="s">
        <v>179</v>
      </c>
      <c r="O3" s="354" t="s">
        <v>180</v>
      </c>
      <c r="P3" s="354" t="s">
        <v>179</v>
      </c>
      <c r="Q3" s="354" t="s">
        <v>180</v>
      </c>
      <c r="R3" s="354" t="s">
        <v>179</v>
      </c>
      <c r="S3" s="354" t="s">
        <v>180</v>
      </c>
      <c r="T3" s="354" t="s">
        <v>179</v>
      </c>
      <c r="U3" s="354" t="s">
        <v>180</v>
      </c>
      <c r="V3" s="354" t="s">
        <v>179</v>
      </c>
      <c r="W3" s="354" t="s">
        <v>180</v>
      </c>
      <c r="X3" s="432"/>
      <c r="Y3" s="434"/>
    </row>
    <row r="4" spans="1:25" ht="210" x14ac:dyDescent="0.25">
      <c r="B4" s="435" t="s">
        <v>224</v>
      </c>
      <c r="C4" s="179">
        <v>1.1000000000000001</v>
      </c>
      <c r="D4" s="265" t="s">
        <v>243</v>
      </c>
      <c r="E4" s="266" t="s">
        <v>248</v>
      </c>
      <c r="F4" s="3" t="s">
        <v>194</v>
      </c>
      <c r="G4" s="3"/>
      <c r="H4" s="3"/>
      <c r="I4" s="3" t="s">
        <v>194</v>
      </c>
      <c r="J4" s="3" t="s">
        <v>194</v>
      </c>
      <c r="K4" s="3"/>
      <c r="L4" s="3" t="s">
        <v>194</v>
      </c>
      <c r="M4" s="3"/>
      <c r="N4" s="3"/>
      <c r="O4" s="3" t="s">
        <v>194</v>
      </c>
      <c r="P4" s="3" t="s">
        <v>194</v>
      </c>
      <c r="Q4" s="3"/>
      <c r="R4" s="3" t="s">
        <v>194</v>
      </c>
      <c r="S4" s="3"/>
      <c r="T4" s="3" t="s">
        <v>194</v>
      </c>
      <c r="U4" s="3"/>
      <c r="V4" s="3" t="s">
        <v>194</v>
      </c>
      <c r="W4" s="3"/>
      <c r="X4" s="356">
        <f>IF(J4="X",15,0)+IF(L4="X",5,0)+IF(N4="X",15,0)+IF(P4="X",10,0)+IF(R4="X",15,0)+IF(T4="X",10,0)+IF(V4="X",30,0)</f>
        <v>85</v>
      </c>
      <c r="Y4" s="30" t="s">
        <v>405</v>
      </c>
    </row>
    <row r="5" spans="1:25" ht="120" x14ac:dyDescent="0.25">
      <c r="B5" s="436"/>
      <c r="C5" s="179">
        <v>1.2</v>
      </c>
      <c r="D5" s="265" t="s">
        <v>245</v>
      </c>
      <c r="E5" s="24" t="s">
        <v>370</v>
      </c>
      <c r="F5" s="3" t="s">
        <v>194</v>
      </c>
      <c r="G5" s="3"/>
      <c r="H5" s="3"/>
      <c r="I5" s="3" t="s">
        <v>194</v>
      </c>
      <c r="J5" s="3" t="s">
        <v>194</v>
      </c>
      <c r="K5" s="3"/>
      <c r="L5" s="3" t="s">
        <v>194</v>
      </c>
      <c r="M5" s="3"/>
      <c r="N5" s="3"/>
      <c r="O5" s="3" t="s">
        <v>194</v>
      </c>
      <c r="P5" s="3" t="s">
        <v>194</v>
      </c>
      <c r="Q5" s="3"/>
      <c r="R5" s="3" t="s">
        <v>194</v>
      </c>
      <c r="S5" s="3"/>
      <c r="T5" s="3" t="s">
        <v>194</v>
      </c>
      <c r="U5" s="3"/>
      <c r="V5" s="3" t="s">
        <v>194</v>
      </c>
      <c r="W5" s="3"/>
      <c r="X5" s="357">
        <f t="shared" ref="X5:X9" si="0">IF(J5="X",15,0)+IF(L5="X",5,0)+IF(N5="X",15,0)+IF(P5="X",10,0)+IF(R5="X",15,0)+IF(T5="X",10,0)+IF(V5="X",30,0)</f>
        <v>85</v>
      </c>
      <c r="Y5" s="30" t="s">
        <v>392</v>
      </c>
    </row>
    <row r="6" spans="1:25" ht="210" x14ac:dyDescent="0.25">
      <c r="B6" s="435" t="s">
        <v>223</v>
      </c>
      <c r="C6" s="179">
        <v>2.1</v>
      </c>
      <c r="D6" s="265" t="s">
        <v>250</v>
      </c>
      <c r="E6" s="266" t="s">
        <v>257</v>
      </c>
      <c r="F6" s="3" t="s">
        <v>194</v>
      </c>
      <c r="G6" s="3"/>
      <c r="H6" s="3"/>
      <c r="I6" s="3" t="s">
        <v>194</v>
      </c>
      <c r="J6" s="3" t="s">
        <v>194</v>
      </c>
      <c r="K6" s="3"/>
      <c r="L6" s="3" t="s">
        <v>194</v>
      </c>
      <c r="M6" s="3"/>
      <c r="N6" s="3"/>
      <c r="O6" s="3" t="s">
        <v>194</v>
      </c>
      <c r="P6" s="3" t="s">
        <v>194</v>
      </c>
      <c r="Q6" s="3"/>
      <c r="R6" s="3" t="s">
        <v>194</v>
      </c>
      <c r="S6" s="3"/>
      <c r="T6" s="3" t="s">
        <v>194</v>
      </c>
      <c r="U6" s="3"/>
      <c r="V6" s="3" t="s">
        <v>194</v>
      </c>
      <c r="W6" s="3"/>
      <c r="X6" s="356">
        <f>IF(J6="X",15,0)+IF(L6="X",5,0)+IF(N6="X",15,0)+IF(P6="X",10,0)+IF(R6="X",15,0)+IF(T6="X",10,0)+IF(V6="X",30,0)</f>
        <v>85</v>
      </c>
      <c r="Y6" s="30" t="s">
        <v>393</v>
      </c>
    </row>
    <row r="7" spans="1:25" ht="210" x14ac:dyDescent="0.25">
      <c r="B7" s="436"/>
      <c r="C7" s="179">
        <v>2.2000000000000002</v>
      </c>
      <c r="D7" s="265" t="s">
        <v>253</v>
      </c>
      <c r="E7" s="266" t="s">
        <v>260</v>
      </c>
      <c r="F7" s="3" t="s">
        <v>194</v>
      </c>
      <c r="G7" s="3"/>
      <c r="H7" s="3"/>
      <c r="I7" s="3" t="s">
        <v>194</v>
      </c>
      <c r="J7" s="3" t="s">
        <v>194</v>
      </c>
      <c r="K7" s="3"/>
      <c r="L7" s="3" t="s">
        <v>194</v>
      </c>
      <c r="M7" s="3"/>
      <c r="N7" s="3"/>
      <c r="O7" s="3" t="s">
        <v>194</v>
      </c>
      <c r="P7" s="3" t="s">
        <v>194</v>
      </c>
      <c r="Q7" s="3"/>
      <c r="R7" s="3" t="s">
        <v>194</v>
      </c>
      <c r="S7" s="3"/>
      <c r="T7" s="3" t="s">
        <v>194</v>
      </c>
      <c r="U7" s="3"/>
      <c r="V7" s="3" t="s">
        <v>194</v>
      </c>
      <c r="W7" s="3"/>
      <c r="X7" s="356">
        <f t="shared" si="0"/>
        <v>85</v>
      </c>
      <c r="Y7" s="30" t="s">
        <v>394</v>
      </c>
    </row>
    <row r="8" spans="1:25" ht="78.75" x14ac:dyDescent="0.25">
      <c r="B8" s="435" t="s">
        <v>222</v>
      </c>
      <c r="C8" s="179">
        <v>3.1</v>
      </c>
      <c r="D8" s="265" t="s">
        <v>263</v>
      </c>
      <c r="E8" s="265" t="s">
        <v>271</v>
      </c>
      <c r="F8" s="3" t="s">
        <v>194</v>
      </c>
      <c r="G8" s="3"/>
      <c r="H8" s="3" t="s">
        <v>194</v>
      </c>
      <c r="I8" s="3"/>
      <c r="J8" s="3" t="s">
        <v>194</v>
      </c>
      <c r="K8" s="3"/>
      <c r="L8" s="3" t="s">
        <v>194</v>
      </c>
      <c r="M8" s="3"/>
      <c r="N8" s="3" t="s">
        <v>194</v>
      </c>
      <c r="O8" s="3"/>
      <c r="P8" s="3"/>
      <c r="Q8" s="3" t="s">
        <v>194</v>
      </c>
      <c r="R8" s="3" t="s">
        <v>194</v>
      </c>
      <c r="S8" s="3"/>
      <c r="T8" s="3" t="s">
        <v>194</v>
      </c>
      <c r="U8" s="3"/>
      <c r="V8" s="3" t="s">
        <v>194</v>
      </c>
      <c r="W8" s="3"/>
      <c r="X8" s="356">
        <f t="shared" si="0"/>
        <v>90</v>
      </c>
      <c r="Y8" s="30" t="s">
        <v>418</v>
      </c>
    </row>
    <row r="9" spans="1:25" ht="210" x14ac:dyDescent="0.25">
      <c r="B9" s="436"/>
      <c r="C9" s="179">
        <v>3.2</v>
      </c>
      <c r="D9" s="265" t="s">
        <v>243</v>
      </c>
      <c r="E9" s="265" t="s">
        <v>272</v>
      </c>
      <c r="F9" s="3" t="s">
        <v>194</v>
      </c>
      <c r="G9" s="3"/>
      <c r="H9" s="3" t="s">
        <v>194</v>
      </c>
      <c r="I9" s="3"/>
      <c r="J9" s="3" t="s">
        <v>194</v>
      </c>
      <c r="K9" s="3"/>
      <c r="L9" s="3" t="s">
        <v>194</v>
      </c>
      <c r="M9" s="3"/>
      <c r="N9" s="359"/>
      <c r="O9" s="3" t="s">
        <v>194</v>
      </c>
      <c r="P9" s="3" t="s">
        <v>194</v>
      </c>
      <c r="Q9" s="3"/>
      <c r="R9" s="3"/>
      <c r="S9" s="3" t="s">
        <v>194</v>
      </c>
      <c r="T9" s="3" t="s">
        <v>194</v>
      </c>
      <c r="U9" s="3"/>
      <c r="V9" s="3" t="s">
        <v>194</v>
      </c>
      <c r="W9" s="3"/>
      <c r="X9" s="358">
        <f t="shared" si="0"/>
        <v>70</v>
      </c>
      <c r="Y9" s="30" t="s">
        <v>395</v>
      </c>
    </row>
    <row r="10" spans="1:25" ht="135" x14ac:dyDescent="0.25">
      <c r="B10" s="436"/>
      <c r="C10" s="179">
        <v>3.3</v>
      </c>
      <c r="D10" s="265" t="s">
        <v>267</v>
      </c>
      <c r="E10" s="265" t="s">
        <v>273</v>
      </c>
      <c r="F10" s="3" t="s">
        <v>194</v>
      </c>
      <c r="G10" s="3"/>
      <c r="H10" s="3" t="s">
        <v>194</v>
      </c>
      <c r="I10" s="3"/>
      <c r="J10" s="3" t="s">
        <v>194</v>
      </c>
      <c r="K10" s="3"/>
      <c r="L10" s="3" t="s">
        <v>194</v>
      </c>
      <c r="M10" s="3"/>
      <c r="N10" s="359"/>
      <c r="O10" s="3" t="s">
        <v>194</v>
      </c>
      <c r="P10" s="3" t="s">
        <v>194</v>
      </c>
      <c r="Q10" s="3"/>
      <c r="R10" s="3"/>
      <c r="S10" s="3" t="s">
        <v>194</v>
      </c>
      <c r="T10" s="3" t="s">
        <v>194</v>
      </c>
      <c r="U10" s="3"/>
      <c r="V10" s="3" t="s">
        <v>194</v>
      </c>
      <c r="W10" s="3"/>
      <c r="X10" s="358">
        <f>IF(J10="X",15,0)+IF(L10="X",5,0)+IF(N10="X",15,0)+IF(P10="X",10,0)+IF(R10="X",15,0)+IF(T10="X",10,0)+IF(V10="X",30,0)</f>
        <v>70</v>
      </c>
      <c r="Y10" s="30" t="s">
        <v>396</v>
      </c>
    </row>
    <row r="11" spans="1:25" ht="135" x14ac:dyDescent="0.25">
      <c r="B11" s="436" t="s">
        <v>397</v>
      </c>
      <c r="C11" s="179">
        <v>4.0999999999999996</v>
      </c>
      <c r="D11" s="252" t="s">
        <v>335</v>
      </c>
      <c r="E11" s="265" t="s">
        <v>398</v>
      </c>
      <c r="F11" s="360" t="s">
        <v>194</v>
      </c>
      <c r="G11" s="361"/>
      <c r="H11" s="360" t="s">
        <v>194</v>
      </c>
      <c r="I11" s="361"/>
      <c r="J11" s="360" t="s">
        <v>194</v>
      </c>
      <c r="K11" s="361"/>
      <c r="L11" s="360" t="s">
        <v>194</v>
      </c>
      <c r="M11" s="361"/>
      <c r="N11" s="361"/>
      <c r="O11" s="360" t="s">
        <v>194</v>
      </c>
      <c r="P11" s="360" t="s">
        <v>194</v>
      </c>
      <c r="Q11" s="361"/>
      <c r="R11" s="360" t="s">
        <v>194</v>
      </c>
      <c r="S11" s="361"/>
      <c r="T11" s="360" t="s">
        <v>194</v>
      </c>
      <c r="U11" s="361"/>
      <c r="V11" s="360" t="s">
        <v>194</v>
      </c>
      <c r="W11" s="361"/>
      <c r="X11" s="356">
        <f t="shared" ref="X11:X18" si="1">IF(J11="X",15,0)+IF(L11="X",5,0)+IF(N11="X",15,0)+IF(P11="X",10,0)+IF(R11="X",15,0)+IF(T11="X",10,0)+IF(V11="X",30,0)</f>
        <v>85</v>
      </c>
      <c r="Y11" s="30" t="s">
        <v>399</v>
      </c>
    </row>
    <row r="12" spans="1:25" ht="120" x14ac:dyDescent="0.25">
      <c r="B12" s="445"/>
      <c r="C12" s="179">
        <v>4.2</v>
      </c>
      <c r="D12" s="252" t="s">
        <v>335</v>
      </c>
      <c r="E12" s="265" t="s">
        <v>339</v>
      </c>
      <c r="F12" s="360" t="s">
        <v>194</v>
      </c>
      <c r="G12" s="361"/>
      <c r="H12" s="360" t="s">
        <v>194</v>
      </c>
      <c r="I12" s="361"/>
      <c r="J12" s="360" t="s">
        <v>194</v>
      </c>
      <c r="K12" s="361"/>
      <c r="L12" s="360" t="s">
        <v>194</v>
      </c>
      <c r="M12" s="361"/>
      <c r="N12" s="361"/>
      <c r="O12" s="360" t="s">
        <v>194</v>
      </c>
      <c r="P12" s="360" t="s">
        <v>194</v>
      </c>
      <c r="Q12" s="361"/>
      <c r="R12" s="360" t="s">
        <v>194</v>
      </c>
      <c r="S12" s="361"/>
      <c r="T12" s="360" t="s">
        <v>194</v>
      </c>
      <c r="U12" s="361"/>
      <c r="V12" s="360" t="s">
        <v>194</v>
      </c>
      <c r="W12" s="361"/>
      <c r="X12" s="356">
        <f t="shared" si="1"/>
        <v>85</v>
      </c>
      <c r="Y12" s="30" t="s">
        <v>400</v>
      </c>
    </row>
    <row r="13" spans="1:25" ht="210" x14ac:dyDescent="0.25">
      <c r="B13" s="446" t="s">
        <v>226</v>
      </c>
      <c r="C13" s="179">
        <v>5.0999999999999996</v>
      </c>
      <c r="D13" s="265" t="s">
        <v>281</v>
      </c>
      <c r="E13" s="362" t="s">
        <v>283</v>
      </c>
      <c r="F13" s="359" t="s">
        <v>194</v>
      </c>
      <c r="G13" s="359"/>
      <c r="H13" s="359" t="s">
        <v>194</v>
      </c>
      <c r="I13" s="359"/>
      <c r="J13" s="359" t="s">
        <v>194</v>
      </c>
      <c r="K13" s="359"/>
      <c r="L13" s="359" t="s">
        <v>194</v>
      </c>
      <c r="M13" s="359"/>
      <c r="N13" s="3"/>
      <c r="O13" s="3" t="s">
        <v>194</v>
      </c>
      <c r="P13" s="3" t="s">
        <v>194</v>
      </c>
      <c r="Q13" s="3"/>
      <c r="R13" s="3" t="s">
        <v>194</v>
      </c>
      <c r="S13" s="3"/>
      <c r="T13" s="3" t="s">
        <v>194</v>
      </c>
      <c r="U13" s="3"/>
      <c r="V13" s="3" t="s">
        <v>194</v>
      </c>
      <c r="W13" s="3"/>
      <c r="X13" s="356">
        <f>IF(J13="X",15,0)+IF(L13="X",5,0)+IF(N13="X",15,0)+IF(P13="X",10,0)+IF(R13="X",15,0)+IF(T13="X",10,0)+IF(V13="X",30,0)</f>
        <v>85</v>
      </c>
      <c r="Y13" s="30" t="s">
        <v>419</v>
      </c>
    </row>
    <row r="14" spans="1:25" ht="165" x14ac:dyDescent="0.25">
      <c r="B14" s="446"/>
      <c r="C14" s="179">
        <v>5.2</v>
      </c>
      <c r="D14" s="265" t="s">
        <v>288</v>
      </c>
      <c r="E14" s="362" t="s">
        <v>289</v>
      </c>
      <c r="F14" s="359" t="s">
        <v>194</v>
      </c>
      <c r="G14" s="359"/>
      <c r="H14" s="359"/>
      <c r="I14" s="359" t="s">
        <v>194</v>
      </c>
      <c r="J14" s="359" t="s">
        <v>194</v>
      </c>
      <c r="K14" s="359"/>
      <c r="L14" s="359" t="s">
        <v>194</v>
      </c>
      <c r="M14" s="359"/>
      <c r="N14" s="3"/>
      <c r="O14" s="3" t="s">
        <v>194</v>
      </c>
      <c r="P14" s="3" t="s">
        <v>194</v>
      </c>
      <c r="Q14" s="3"/>
      <c r="R14" s="3" t="s">
        <v>194</v>
      </c>
      <c r="S14" s="3"/>
      <c r="T14" s="3" t="s">
        <v>194</v>
      </c>
      <c r="U14" s="3"/>
      <c r="V14" s="3" t="s">
        <v>194</v>
      </c>
      <c r="W14" s="3"/>
      <c r="X14" s="356">
        <f>IF(J14="X",15,0)+IF(L14="X",5,0)+IF(N14="X",15,0)+IF(P14="X",10,0)+IF(R14="X",15,0)+IF(T14="X",10,0)+IF(V14="X",30,0)</f>
        <v>85</v>
      </c>
      <c r="Y14" s="30" t="s">
        <v>420</v>
      </c>
    </row>
    <row r="15" spans="1:25" ht="330.75" x14ac:dyDescent="0.25">
      <c r="B15" s="446"/>
      <c r="C15" s="179">
        <v>5.3</v>
      </c>
      <c r="D15" s="265" t="s">
        <v>285</v>
      </c>
      <c r="E15" s="363" t="s">
        <v>295</v>
      </c>
      <c r="F15" s="359" t="s">
        <v>194</v>
      </c>
      <c r="G15" s="359"/>
      <c r="H15" s="359" t="s">
        <v>194</v>
      </c>
      <c r="I15" s="359"/>
      <c r="J15" s="359" t="s">
        <v>194</v>
      </c>
      <c r="K15" s="359"/>
      <c r="L15" s="359" t="s">
        <v>194</v>
      </c>
      <c r="M15" s="359"/>
      <c r="N15" s="3"/>
      <c r="O15" s="3" t="s">
        <v>194</v>
      </c>
      <c r="P15" s="3" t="s">
        <v>194</v>
      </c>
      <c r="Q15" s="3"/>
      <c r="R15" s="3" t="s">
        <v>194</v>
      </c>
      <c r="S15" s="3"/>
      <c r="T15" s="3" t="s">
        <v>194</v>
      </c>
      <c r="U15" s="3"/>
      <c r="V15" s="3" t="s">
        <v>194</v>
      </c>
      <c r="W15" s="364"/>
      <c r="X15" s="356">
        <f>IF(J15="X",15,0)+IF(L15="X",5,0)+IF(N15="X",15,0)+IF(P15="X",10,0)+IF(R15="X",15,0)+IF(T15="X",10,0)+IF(V15="X",30,0)</f>
        <v>85</v>
      </c>
      <c r="Y15" s="365" t="s">
        <v>421</v>
      </c>
    </row>
    <row r="16" spans="1:25" ht="157.5" x14ac:dyDescent="0.25">
      <c r="B16" s="446"/>
      <c r="C16" s="179">
        <v>5.4</v>
      </c>
      <c r="D16" s="279" t="s">
        <v>291</v>
      </c>
      <c r="E16" s="279" t="s">
        <v>292</v>
      </c>
      <c r="F16" s="359" t="s">
        <v>194</v>
      </c>
      <c r="G16" s="359"/>
      <c r="H16" s="359" t="s">
        <v>194</v>
      </c>
      <c r="I16" s="359"/>
      <c r="J16" s="359" t="s">
        <v>194</v>
      </c>
      <c r="K16" s="359"/>
      <c r="L16" s="359" t="s">
        <v>194</v>
      </c>
      <c r="M16" s="359"/>
      <c r="N16" s="3"/>
      <c r="O16" s="3" t="s">
        <v>194</v>
      </c>
      <c r="P16" s="3" t="s">
        <v>194</v>
      </c>
      <c r="Q16" s="3"/>
      <c r="R16" s="3" t="s">
        <v>194</v>
      </c>
      <c r="S16" s="3"/>
      <c r="T16" s="3" t="s">
        <v>194</v>
      </c>
      <c r="U16" s="3"/>
      <c r="V16" s="3" t="s">
        <v>194</v>
      </c>
      <c r="W16" s="3"/>
      <c r="X16" s="356">
        <f>IF(J16="X",15,0)+IF(L16="X",5,0)+IF(N16="X",15,0)+IF(P16="X",10,0)+IF(R16="X",15,0)+IF(T16="X",10,0)+IF(V16="X",30,0)</f>
        <v>85</v>
      </c>
      <c r="Y16" s="353" t="s">
        <v>422</v>
      </c>
    </row>
    <row r="17" spans="2:25" ht="105" x14ac:dyDescent="0.25">
      <c r="B17" s="435" t="s">
        <v>225</v>
      </c>
      <c r="C17" s="179">
        <v>6.1</v>
      </c>
      <c r="D17" s="366" t="s">
        <v>274</v>
      </c>
      <c r="E17" s="265" t="s">
        <v>313</v>
      </c>
      <c r="F17" s="3" t="s">
        <v>194</v>
      </c>
      <c r="G17" s="3"/>
      <c r="H17" s="3" t="s">
        <v>194</v>
      </c>
      <c r="I17" s="359"/>
      <c r="J17" s="3" t="s">
        <v>194</v>
      </c>
      <c r="K17" s="3"/>
      <c r="L17" s="3" t="s">
        <v>194</v>
      </c>
      <c r="M17" s="3"/>
      <c r="N17" s="3"/>
      <c r="O17" s="3" t="s">
        <v>194</v>
      </c>
      <c r="P17" s="3" t="s">
        <v>194</v>
      </c>
      <c r="Q17" s="3"/>
      <c r="R17" s="3" t="s">
        <v>194</v>
      </c>
      <c r="S17" s="3"/>
      <c r="T17" s="3" t="s">
        <v>194</v>
      </c>
      <c r="U17" s="3"/>
      <c r="V17" s="3"/>
      <c r="W17" s="3" t="s">
        <v>194</v>
      </c>
      <c r="X17" s="517">
        <f t="shared" si="1"/>
        <v>55</v>
      </c>
      <c r="Y17" s="30" t="s">
        <v>423</v>
      </c>
    </row>
    <row r="18" spans="2:25" ht="165" x14ac:dyDescent="0.25">
      <c r="B18" s="436"/>
      <c r="C18" s="179">
        <v>6.2</v>
      </c>
      <c r="D18" s="367" t="s">
        <v>277</v>
      </c>
      <c r="E18" s="265" t="s">
        <v>315</v>
      </c>
      <c r="F18" s="3" t="s">
        <v>194</v>
      </c>
      <c r="G18" s="3"/>
      <c r="H18" s="3"/>
      <c r="I18" s="359" t="s">
        <v>194</v>
      </c>
      <c r="J18" s="3" t="s">
        <v>194</v>
      </c>
      <c r="K18" s="3"/>
      <c r="L18" s="3" t="s">
        <v>194</v>
      </c>
      <c r="M18" s="3"/>
      <c r="N18" s="3" t="s">
        <v>194</v>
      </c>
      <c r="O18" s="3"/>
      <c r="P18" s="3"/>
      <c r="Q18" s="3" t="s">
        <v>194</v>
      </c>
      <c r="R18" s="3" t="s">
        <v>194</v>
      </c>
      <c r="S18" s="3"/>
      <c r="T18" s="3" t="s">
        <v>194</v>
      </c>
      <c r="U18" s="3"/>
      <c r="V18" s="3"/>
      <c r="W18" s="3" t="s">
        <v>194</v>
      </c>
      <c r="X18" s="358">
        <f t="shared" si="1"/>
        <v>60</v>
      </c>
      <c r="Y18" s="30" t="s">
        <v>424</v>
      </c>
    </row>
    <row r="19" spans="2:25" ht="43.5" customHeight="1" x14ac:dyDescent="0.25">
      <c r="B19" s="442" t="s">
        <v>401</v>
      </c>
      <c r="C19" s="442"/>
      <c r="D19" s="442"/>
      <c r="E19" s="442"/>
      <c r="F19" s="442"/>
      <c r="G19" s="442"/>
      <c r="H19" s="442"/>
      <c r="I19" s="442"/>
      <c r="J19" s="442"/>
      <c r="K19" s="442"/>
      <c r="L19" s="442"/>
      <c r="M19" s="442"/>
      <c r="N19" s="442"/>
      <c r="O19" s="442"/>
      <c r="P19" s="442"/>
      <c r="Q19" s="442"/>
      <c r="R19" s="442"/>
      <c r="S19" s="442"/>
      <c r="T19" s="442"/>
      <c r="U19" s="442"/>
      <c r="V19" s="442"/>
      <c r="W19" s="442"/>
      <c r="X19" s="368"/>
      <c r="Y19" s="369"/>
    </row>
    <row r="23" spans="2:25" x14ac:dyDescent="0.25">
      <c r="C23" s="443" t="s">
        <v>406</v>
      </c>
      <c r="D23" s="443"/>
      <c r="E23" s="293"/>
      <c r="F23" s="444" t="s">
        <v>406</v>
      </c>
      <c r="G23" s="444"/>
      <c r="H23" s="444"/>
      <c r="I23" s="444"/>
      <c r="J23" s="444"/>
      <c r="K23" s="444"/>
    </row>
    <row r="24" spans="2:25" x14ac:dyDescent="0.25">
      <c r="C24" s="294" t="s">
        <v>402</v>
      </c>
      <c r="D24" s="294"/>
      <c r="E24" s="295"/>
      <c r="F24" s="371" t="s">
        <v>403</v>
      </c>
      <c r="G24" s="371"/>
      <c r="H24" s="371"/>
      <c r="I24" s="371"/>
      <c r="J24" s="371"/>
      <c r="K24" s="371"/>
    </row>
    <row r="25" spans="2:25" x14ac:dyDescent="0.25">
      <c r="C25" s="238" t="s">
        <v>218</v>
      </c>
      <c r="F25" s="238" t="s">
        <v>404</v>
      </c>
      <c r="G25" s="177"/>
    </row>
  </sheetData>
  <mergeCells count="35">
    <mergeCell ref="B19:W19"/>
    <mergeCell ref="C23:D23"/>
    <mergeCell ref="F23:K23"/>
    <mergeCell ref="B6:B7"/>
    <mergeCell ref="B8:B10"/>
    <mergeCell ref="B11:B12"/>
    <mergeCell ref="B13:B16"/>
    <mergeCell ref="B17:B18"/>
    <mergeCell ref="T2:U2"/>
    <mergeCell ref="V2:W2"/>
    <mergeCell ref="X2:X3"/>
    <mergeCell ref="Y2:Y3"/>
    <mergeCell ref="B4:B5"/>
    <mergeCell ref="H2:I2"/>
    <mergeCell ref="J2:K2"/>
    <mergeCell ref="L2:M2"/>
    <mergeCell ref="N2:O2"/>
    <mergeCell ref="P2:Q2"/>
    <mergeCell ref="R2:S2"/>
    <mergeCell ref="B2:B3"/>
    <mergeCell ref="C2:C3"/>
    <mergeCell ref="D2:D3"/>
    <mergeCell ref="E2:E3"/>
    <mergeCell ref="F2:G2"/>
    <mergeCell ref="P1:Q1"/>
    <mergeCell ref="R1:S1"/>
    <mergeCell ref="T1:U1"/>
    <mergeCell ref="V1:W1"/>
    <mergeCell ref="X1:Y1"/>
    <mergeCell ref="N1:O1"/>
    <mergeCell ref="B1:E1"/>
    <mergeCell ref="F1:G1"/>
    <mergeCell ref="H1:I1"/>
    <mergeCell ref="J1:K1"/>
    <mergeCell ref="L1:M1"/>
  </mergeCells>
  <dataValidations count="1">
    <dataValidation type="list" allowBlank="1" showDropDown="1" showInputMessage="1" showErrorMessage="1" sqref="F4:W18" xr:uid="{00000000-0002-0000-0600-000000000000}">
      <formula1>"X"</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499984740745262"/>
    <pageSetUpPr autoPageBreaks="0" fitToPage="1"/>
  </sheetPr>
  <dimension ref="A1:AZ31"/>
  <sheetViews>
    <sheetView showGridLines="0" zoomScale="55" zoomScaleNormal="55" workbookViewId="0">
      <selection activeCell="R5" sqref="R5:R8"/>
    </sheetView>
  </sheetViews>
  <sheetFormatPr baseColWidth="10" defaultColWidth="11.42578125" defaultRowHeight="15" x14ac:dyDescent="0.25"/>
  <cols>
    <col min="1" max="1" width="5.7109375" style="4" customWidth="1"/>
    <col min="2" max="2" width="18.7109375" style="4" customWidth="1"/>
    <col min="3" max="6" width="5.7109375" style="4" customWidth="1"/>
    <col min="7" max="7" width="12.28515625" style="29" customWidth="1"/>
    <col min="8" max="8" width="7.7109375" style="29" customWidth="1"/>
    <col min="9" max="12" width="5.7109375" style="4" customWidth="1"/>
    <col min="13" max="13" width="13.140625" style="29" customWidth="1"/>
    <col min="14" max="14" width="7.7109375" style="29" customWidth="1"/>
    <col min="15" max="15" width="14.7109375" style="4" customWidth="1"/>
    <col min="16" max="16" width="11.42578125" style="4"/>
    <col min="17" max="17" width="5.7109375" style="4" customWidth="1"/>
    <col min="18" max="18" width="36.7109375" style="4" customWidth="1"/>
    <col min="19" max="22" width="5.7109375" style="4" customWidth="1"/>
    <col min="23" max="23" width="12.85546875" style="29" customWidth="1"/>
    <col min="24" max="24" width="10.7109375" style="29" customWidth="1"/>
    <col min="25" max="28" width="5.7109375" style="4" customWidth="1"/>
    <col min="29" max="29" width="14.140625" style="29" customWidth="1"/>
    <col min="30" max="30" width="10.7109375" style="29" customWidth="1"/>
    <col min="31" max="31" width="12.7109375" style="4" customWidth="1"/>
    <col min="32" max="32" width="11.42578125" style="4"/>
    <col min="33" max="33" width="27.28515625" style="4" bestFit="1" customWidth="1"/>
    <col min="34" max="50" width="5.7109375" style="4" customWidth="1"/>
    <col min="51" max="51" width="11.42578125" style="4"/>
    <col min="52" max="52" width="17.140625" style="4" customWidth="1"/>
    <col min="53" max="16384" width="11.42578125" style="4"/>
  </cols>
  <sheetData>
    <row r="1" spans="1:52" ht="48" customHeight="1" x14ac:dyDescent="0.25">
      <c r="C1" s="450" t="s">
        <v>221</v>
      </c>
      <c r="D1" s="450"/>
      <c r="E1" s="450"/>
      <c r="F1" s="450"/>
      <c r="G1" s="450"/>
      <c r="H1" s="450"/>
      <c r="I1" s="450"/>
      <c r="J1" s="450"/>
      <c r="K1" s="450"/>
      <c r="L1" s="450"/>
      <c r="M1" s="450"/>
      <c r="N1" s="450"/>
      <c r="O1" s="450"/>
      <c r="W1" s="4"/>
      <c r="X1" s="4"/>
      <c r="AC1" s="4"/>
      <c r="AD1" s="4"/>
    </row>
    <row r="2" spans="1:52" ht="36" customHeight="1" x14ac:dyDescent="0.25">
      <c r="C2" s="455" t="s">
        <v>199</v>
      </c>
      <c r="D2" s="455"/>
      <c r="E2" s="455"/>
      <c r="F2" s="455"/>
      <c r="G2" s="455"/>
      <c r="H2" s="455"/>
      <c r="I2" s="455" t="s">
        <v>200</v>
      </c>
      <c r="J2" s="455"/>
      <c r="K2" s="455"/>
      <c r="L2" s="455"/>
      <c r="M2" s="455"/>
      <c r="N2" s="455"/>
      <c r="O2" s="451" t="s">
        <v>173</v>
      </c>
      <c r="W2" s="4"/>
      <c r="X2" s="4"/>
      <c r="AC2" s="4"/>
      <c r="AD2" s="4"/>
    </row>
    <row r="3" spans="1:52" s="56" customFormat="1" ht="36" customHeight="1" thickBot="1" x14ac:dyDescent="0.3">
      <c r="C3" s="452" t="s">
        <v>59</v>
      </c>
      <c r="D3" s="452"/>
      <c r="E3" s="452"/>
      <c r="F3" s="452"/>
      <c r="G3" s="441" t="s">
        <v>58</v>
      </c>
      <c r="H3" s="453" t="s">
        <v>78</v>
      </c>
      <c r="I3" s="452" t="s">
        <v>59</v>
      </c>
      <c r="J3" s="452"/>
      <c r="K3" s="452"/>
      <c r="L3" s="452"/>
      <c r="M3" s="441" t="s">
        <v>58</v>
      </c>
      <c r="N3" s="453" t="s">
        <v>78</v>
      </c>
      <c r="O3" s="451"/>
      <c r="AG3" s="449" t="s">
        <v>115</v>
      </c>
      <c r="AH3" s="449"/>
      <c r="AI3" s="449"/>
      <c r="AJ3" s="449"/>
      <c r="AK3" s="449"/>
      <c r="AL3" s="449"/>
      <c r="AM3" s="449"/>
      <c r="AN3" s="449"/>
      <c r="AO3" s="449"/>
      <c r="AP3" s="449"/>
      <c r="AQ3" s="449"/>
      <c r="AR3" s="449"/>
      <c r="AS3" s="449"/>
      <c r="AT3" s="449"/>
      <c r="AU3" s="449"/>
      <c r="AV3" s="449"/>
      <c r="AW3" s="449"/>
      <c r="AX3" s="449"/>
      <c r="AY3" s="449"/>
      <c r="AZ3" s="449"/>
    </row>
    <row r="4" spans="1:52" s="2" customFormat="1" ht="63" thickBot="1" x14ac:dyDescent="0.3">
      <c r="A4" s="54" t="s">
        <v>61</v>
      </c>
      <c r="B4" s="55" t="s">
        <v>57</v>
      </c>
      <c r="C4" s="32" t="s">
        <v>44</v>
      </c>
      <c r="D4" s="32" t="s">
        <v>45</v>
      </c>
      <c r="E4" s="32" t="s">
        <v>46</v>
      </c>
      <c r="F4" s="32" t="s">
        <v>47</v>
      </c>
      <c r="G4" s="441"/>
      <c r="H4" s="454"/>
      <c r="I4" s="32" t="s">
        <v>44</v>
      </c>
      <c r="J4" s="32" t="s">
        <v>45</v>
      </c>
      <c r="K4" s="32" t="s">
        <v>46</v>
      </c>
      <c r="L4" s="32" t="s">
        <v>47</v>
      </c>
      <c r="M4" s="441"/>
      <c r="N4" s="454"/>
      <c r="O4" s="451"/>
      <c r="Q4" s="60" t="s">
        <v>61</v>
      </c>
      <c r="R4" s="61" t="s">
        <v>57</v>
      </c>
      <c r="S4" s="60" t="s">
        <v>44</v>
      </c>
      <c r="T4" s="60" t="s">
        <v>45</v>
      </c>
      <c r="U4" s="60" t="s">
        <v>46</v>
      </c>
      <c r="V4" s="60" t="s">
        <v>47</v>
      </c>
      <c r="W4" s="59" t="s">
        <v>58</v>
      </c>
      <c r="X4" s="32" t="s">
        <v>94</v>
      </c>
      <c r="Y4" s="60" t="s">
        <v>44</v>
      </c>
      <c r="Z4" s="60" t="s">
        <v>45</v>
      </c>
      <c r="AA4" s="60" t="s">
        <v>46</v>
      </c>
      <c r="AB4" s="60" t="s">
        <v>47</v>
      </c>
      <c r="AC4" s="59" t="s">
        <v>58</v>
      </c>
      <c r="AD4" s="60" t="s">
        <v>94</v>
      </c>
      <c r="AE4" s="59" t="s">
        <v>95</v>
      </c>
      <c r="AG4" s="103" t="s">
        <v>111</v>
      </c>
      <c r="AH4" s="104">
        <v>1</v>
      </c>
      <c r="AI4" s="104">
        <v>2</v>
      </c>
      <c r="AJ4" s="104">
        <v>3</v>
      </c>
      <c r="AK4" s="104">
        <v>4</v>
      </c>
      <c r="AL4" s="104">
        <v>5</v>
      </c>
      <c r="AM4" s="104">
        <v>6</v>
      </c>
      <c r="AN4" s="104">
        <v>7</v>
      </c>
      <c r="AO4" s="104">
        <v>8</v>
      </c>
      <c r="AP4" s="104">
        <v>9</v>
      </c>
      <c r="AQ4" s="104">
        <v>10</v>
      </c>
      <c r="AR4" s="104">
        <v>11</v>
      </c>
      <c r="AS4" s="104">
        <v>12</v>
      </c>
      <c r="AT4" s="104">
        <v>13</v>
      </c>
      <c r="AU4" s="104">
        <v>14</v>
      </c>
      <c r="AV4" s="104">
        <v>15</v>
      </c>
      <c r="AW4" s="104">
        <v>16</v>
      </c>
      <c r="AX4" s="104">
        <v>17</v>
      </c>
      <c r="AY4" s="104" t="s">
        <v>112</v>
      </c>
      <c r="AZ4" s="104" t="s">
        <v>113</v>
      </c>
    </row>
    <row r="5" spans="1:52" ht="30" customHeight="1" thickTop="1" thickBot="1" x14ac:dyDescent="0.3">
      <c r="A5" s="29">
        <v>1</v>
      </c>
      <c r="B5" s="243" t="s">
        <v>237</v>
      </c>
      <c r="C5" s="3">
        <f>'(1) Consulta Ext-PyD'!I13</f>
        <v>0</v>
      </c>
      <c r="D5" s="3">
        <f>'(1) Consulta Ext-PyD'!I14</f>
        <v>0</v>
      </c>
      <c r="E5" s="3">
        <f>'(1) Consulta Ext-PyD'!I15</f>
        <v>0</v>
      </c>
      <c r="F5" s="3">
        <f>'(1) Consulta Ext-PyD'!I16</f>
        <v>0</v>
      </c>
      <c r="G5" s="31">
        <f>SUM(C5:F5)</f>
        <v>0</v>
      </c>
      <c r="H5" s="58">
        <f>IF(F5&gt;0,F5/G5,IF(E5&gt;0,E5/G5,0))</f>
        <v>0</v>
      </c>
      <c r="I5" s="3">
        <f>'(1) Consulta Ext-PyD'!P13</f>
        <v>0</v>
      </c>
      <c r="J5" s="3">
        <f>'(1) Consulta Ext-PyD'!P14</f>
        <v>0</v>
      </c>
      <c r="K5" s="3">
        <f>'(1) Consulta Ext-PyD'!P15</f>
        <v>0</v>
      </c>
      <c r="L5" s="3">
        <f>'(1) Consulta Ext-PyD'!P16</f>
        <v>0</v>
      </c>
      <c r="M5" s="33">
        <f>SUM(I5:L5)</f>
        <v>0</v>
      </c>
      <c r="N5" s="58">
        <f>IF(L5&gt;0,L5/M5,IF(K5&gt;0,K5/M5,0))</f>
        <v>0</v>
      </c>
      <c r="O5" s="49">
        <f>H5-N5</f>
        <v>0</v>
      </c>
      <c r="Q5" s="61">
        <v>1</v>
      </c>
      <c r="R5" s="243" t="s">
        <v>237</v>
      </c>
      <c r="S5" s="62">
        <v>0</v>
      </c>
      <c r="T5" s="62">
        <v>0</v>
      </c>
      <c r="U5" s="62">
        <v>1</v>
      </c>
      <c r="V5" s="62">
        <v>1</v>
      </c>
      <c r="W5" s="61">
        <f>SUM(S5:V5)</f>
        <v>2</v>
      </c>
      <c r="X5" s="63">
        <v>0.5</v>
      </c>
      <c r="Y5" s="62">
        <v>0</v>
      </c>
      <c r="Z5" s="62">
        <v>1</v>
      </c>
      <c r="AA5" s="62">
        <v>0</v>
      </c>
      <c r="AB5" s="62">
        <v>1</v>
      </c>
      <c r="AC5" s="64">
        <f>SUM(Y5:AB5)</f>
        <v>2</v>
      </c>
      <c r="AD5" s="63">
        <v>0.5</v>
      </c>
      <c r="AE5" s="65">
        <v>0</v>
      </c>
      <c r="AG5" s="154" t="s">
        <v>23</v>
      </c>
      <c r="AH5" s="155"/>
      <c r="AI5" s="155"/>
      <c r="AJ5" s="156">
        <v>3</v>
      </c>
      <c r="AK5" s="155"/>
      <c r="AL5" s="155"/>
      <c r="AM5" s="156">
        <v>1</v>
      </c>
      <c r="AN5" s="155"/>
      <c r="AO5" s="155"/>
      <c r="AP5" s="155"/>
      <c r="AQ5" s="155"/>
      <c r="AR5" s="155"/>
      <c r="AS5" s="155"/>
      <c r="AT5" s="155"/>
      <c r="AU5" s="155"/>
      <c r="AV5" s="155"/>
      <c r="AW5" s="155"/>
      <c r="AX5" s="155"/>
      <c r="AY5" s="157">
        <f>SUM(AH5:AX5)</f>
        <v>4</v>
      </c>
      <c r="AZ5" s="158">
        <f>AY5/$AY$11</f>
        <v>5.7142857142857141E-2</v>
      </c>
    </row>
    <row r="6" spans="1:52" ht="30" customHeight="1" thickTop="1" thickBot="1" x14ac:dyDescent="0.3">
      <c r="A6" s="29">
        <v>2</v>
      </c>
      <c r="B6" s="243" t="s">
        <v>238</v>
      </c>
      <c r="C6" s="3">
        <f>'(2) Odontología'!I13</f>
        <v>0</v>
      </c>
      <c r="D6" s="3">
        <f>'(2) Odontología'!I14</f>
        <v>0</v>
      </c>
      <c r="E6" s="3">
        <f>'(2) Odontología'!I15</f>
        <v>0</v>
      </c>
      <c r="F6" s="3">
        <f>'(2) Odontología'!I16</f>
        <v>2</v>
      </c>
      <c r="G6" s="194">
        <f t="shared" ref="G6:G10" si="0">SUM(C6:F6)</f>
        <v>2</v>
      </c>
      <c r="H6" s="58">
        <f t="shared" ref="H6:H9" si="1">IF(F6&gt;0,F6/G6,IF(E6&gt;0,E6/G6,0))</f>
        <v>1</v>
      </c>
      <c r="I6" s="3">
        <f>'(2) Odontología'!P13</f>
        <v>0</v>
      </c>
      <c r="J6" s="3">
        <f>'(2) Odontología'!P14</f>
        <v>0</v>
      </c>
      <c r="K6" s="3">
        <f>'(2) Odontología'!P15</f>
        <v>0</v>
      </c>
      <c r="L6" s="3">
        <f>'(2) Odontología'!P16</f>
        <v>2</v>
      </c>
      <c r="M6" s="33">
        <f t="shared" ref="M6:M10" si="2">SUM(I6:L6)</f>
        <v>2</v>
      </c>
      <c r="N6" s="58">
        <f t="shared" ref="N6:N10" si="3">IF(L6&gt;0,L6/M6,IF(K6&gt;0,K6/M6,0))</f>
        <v>1</v>
      </c>
      <c r="O6" s="49">
        <f t="shared" ref="O6:O10" si="4">H6-N6</f>
        <v>0</v>
      </c>
      <c r="Q6" s="61">
        <v>2</v>
      </c>
      <c r="R6" s="243" t="s">
        <v>238</v>
      </c>
      <c r="S6" s="62">
        <v>0</v>
      </c>
      <c r="T6" s="62">
        <v>0</v>
      </c>
      <c r="U6" s="62">
        <v>0</v>
      </c>
      <c r="V6" s="62">
        <v>4</v>
      </c>
      <c r="W6" s="61">
        <f t="shared" ref="W6:W9" si="5">SUM(S6:V6)</f>
        <v>4</v>
      </c>
      <c r="X6" s="63">
        <v>1</v>
      </c>
      <c r="Y6" s="62">
        <v>0</v>
      </c>
      <c r="Z6" s="62">
        <v>0</v>
      </c>
      <c r="AA6" s="62">
        <v>0</v>
      </c>
      <c r="AB6" s="62">
        <v>4</v>
      </c>
      <c r="AC6" s="64">
        <f>SUM(Y6:AB6)</f>
        <v>4</v>
      </c>
      <c r="AD6" s="63">
        <v>1</v>
      </c>
      <c r="AE6" s="65">
        <v>0</v>
      </c>
      <c r="AG6" s="159" t="s">
        <v>24</v>
      </c>
      <c r="AH6" s="160"/>
      <c r="AI6" s="160"/>
      <c r="AJ6" s="160"/>
      <c r="AK6" s="161">
        <v>1</v>
      </c>
      <c r="AL6" s="160"/>
      <c r="AM6" s="161">
        <v>2</v>
      </c>
      <c r="AN6" s="161">
        <v>5</v>
      </c>
      <c r="AO6" s="160"/>
      <c r="AP6" s="160"/>
      <c r="AQ6" s="160"/>
      <c r="AR6" s="160"/>
      <c r="AS6" s="161">
        <v>3</v>
      </c>
      <c r="AT6" s="160"/>
      <c r="AU6" s="161">
        <v>1</v>
      </c>
      <c r="AV6" s="161">
        <v>2</v>
      </c>
      <c r="AW6" s="161">
        <v>1</v>
      </c>
      <c r="AX6" s="161">
        <v>2</v>
      </c>
      <c r="AY6" s="157">
        <f t="shared" ref="AY6:AY10" si="6">SUM(AH6:AX6)</f>
        <v>17</v>
      </c>
      <c r="AZ6" s="163">
        <f t="shared" ref="AZ6:AZ10" si="7">AY6/$AY$11</f>
        <v>0.24285714285714285</v>
      </c>
    </row>
    <row r="7" spans="1:52" ht="30" customHeight="1" thickTop="1" thickBot="1" x14ac:dyDescent="0.3">
      <c r="A7" s="29">
        <v>3</v>
      </c>
      <c r="B7" s="243" t="s">
        <v>239</v>
      </c>
      <c r="C7" s="3">
        <f>'(3) Urgencias-Hosp'!I14</f>
        <v>0</v>
      </c>
      <c r="D7" s="3">
        <f>'(3) Urgencias-Hosp'!I15</f>
        <v>0</v>
      </c>
      <c r="E7" s="3">
        <f>'(3) Urgencias-Hosp'!I16</f>
        <v>1</v>
      </c>
      <c r="F7" s="3">
        <f>'(3) Urgencias-Hosp'!I17</f>
        <v>2</v>
      </c>
      <c r="G7" s="194">
        <f t="shared" si="0"/>
        <v>3</v>
      </c>
      <c r="H7" s="58">
        <f t="shared" si="1"/>
        <v>0.66666666666666663</v>
      </c>
      <c r="I7" s="3">
        <f>'(3) Urgencias-Hosp'!P14</f>
        <v>0</v>
      </c>
      <c r="J7" s="3">
        <f>'(3) Urgencias-Hosp'!P15</f>
        <v>2</v>
      </c>
      <c r="K7" s="3">
        <f>'(3) Urgencias-Hosp'!P16</f>
        <v>1</v>
      </c>
      <c r="L7" s="3">
        <f>'(3) Urgencias-Hosp'!P17</f>
        <v>0</v>
      </c>
      <c r="M7" s="33">
        <f t="shared" si="2"/>
        <v>3</v>
      </c>
      <c r="N7" s="58">
        <f t="shared" si="3"/>
        <v>0.33333333333333331</v>
      </c>
      <c r="O7" s="49">
        <f t="shared" si="4"/>
        <v>0.33333333333333331</v>
      </c>
      <c r="Q7" s="61">
        <v>3</v>
      </c>
      <c r="R7" s="243" t="s">
        <v>239</v>
      </c>
      <c r="S7" s="62">
        <v>0</v>
      </c>
      <c r="T7" s="62">
        <v>0</v>
      </c>
      <c r="U7" s="62">
        <v>0</v>
      </c>
      <c r="V7" s="62">
        <v>8</v>
      </c>
      <c r="W7" s="61">
        <f t="shared" si="5"/>
        <v>8</v>
      </c>
      <c r="X7" s="63">
        <v>1</v>
      </c>
      <c r="Y7" s="62">
        <v>0</v>
      </c>
      <c r="Z7" s="62">
        <v>0</v>
      </c>
      <c r="AA7" s="62">
        <v>0</v>
      </c>
      <c r="AB7" s="62">
        <v>8</v>
      </c>
      <c r="AC7" s="64">
        <f t="shared" ref="AC7:AC9" si="8">SUM(Y7:AB7)</f>
        <v>8</v>
      </c>
      <c r="AD7" s="63">
        <v>1</v>
      </c>
      <c r="AE7" s="65">
        <v>0</v>
      </c>
      <c r="AG7" s="159" t="s">
        <v>12</v>
      </c>
      <c r="AH7" s="160"/>
      <c r="AI7" s="160"/>
      <c r="AJ7" s="160"/>
      <c r="AK7" s="161">
        <v>5</v>
      </c>
      <c r="AL7" s="161">
        <v>1</v>
      </c>
      <c r="AM7" s="160"/>
      <c r="AN7" s="160"/>
      <c r="AO7" s="161">
        <v>1</v>
      </c>
      <c r="AP7" s="160"/>
      <c r="AQ7" s="161">
        <v>1</v>
      </c>
      <c r="AR7" s="161">
        <v>4</v>
      </c>
      <c r="AS7" s="160"/>
      <c r="AT7" s="161">
        <v>2</v>
      </c>
      <c r="AU7" s="160"/>
      <c r="AV7" s="160"/>
      <c r="AW7" s="161">
        <v>1</v>
      </c>
      <c r="AX7" s="160"/>
      <c r="AY7" s="157">
        <f t="shared" si="6"/>
        <v>15</v>
      </c>
      <c r="AZ7" s="163">
        <f t="shared" si="7"/>
        <v>0.21428571428571427</v>
      </c>
    </row>
    <row r="8" spans="1:52" ht="30" customHeight="1" thickTop="1" thickBot="1" x14ac:dyDescent="0.3">
      <c r="A8" s="29">
        <v>4</v>
      </c>
      <c r="B8" s="243" t="s">
        <v>240</v>
      </c>
      <c r="C8" s="3">
        <f>'(6) Atención al Usuario'!I14</f>
        <v>0</v>
      </c>
      <c r="D8" s="3">
        <f>'(6) Atención al Usuario'!I15</f>
        <v>0</v>
      </c>
      <c r="E8" s="3">
        <f>'(6) Atención al Usuario'!I16</f>
        <v>1</v>
      </c>
      <c r="F8" s="3">
        <f>'(6) Atención al Usuario'!I17</f>
        <v>1</v>
      </c>
      <c r="G8" s="194">
        <f t="shared" si="0"/>
        <v>2</v>
      </c>
      <c r="H8" s="58">
        <f>IF(F8&gt;0,F8/G8,IF(E8&gt;0,E8/G8,0))</f>
        <v>0.5</v>
      </c>
      <c r="I8" s="3">
        <f>'(6) Atención al Usuario'!P14</f>
        <v>0</v>
      </c>
      <c r="J8" s="3">
        <f>'(6) Atención al Usuario'!P15</f>
        <v>1</v>
      </c>
      <c r="K8" s="3">
        <f>'(6) Atención al Usuario'!P16</f>
        <v>1</v>
      </c>
      <c r="L8" s="3">
        <f>'(6) Atención al Usuario'!P17</f>
        <v>0</v>
      </c>
      <c r="M8" s="33">
        <f t="shared" si="2"/>
        <v>2</v>
      </c>
      <c r="N8" s="58">
        <f t="shared" si="3"/>
        <v>0.5</v>
      </c>
      <c r="O8" s="49">
        <f>H8-N8</f>
        <v>0</v>
      </c>
      <c r="Q8" s="61">
        <v>4</v>
      </c>
      <c r="R8" s="243" t="s">
        <v>240</v>
      </c>
      <c r="S8" s="62">
        <v>0</v>
      </c>
      <c r="T8" s="62">
        <v>0</v>
      </c>
      <c r="U8" s="62">
        <v>1</v>
      </c>
      <c r="V8" s="62">
        <v>2</v>
      </c>
      <c r="W8" s="61">
        <f t="shared" si="5"/>
        <v>3</v>
      </c>
      <c r="X8" s="63">
        <v>0.66666666666666663</v>
      </c>
      <c r="Y8" s="62">
        <v>0</v>
      </c>
      <c r="Z8" s="62">
        <v>1</v>
      </c>
      <c r="AA8" s="62">
        <v>0</v>
      </c>
      <c r="AB8" s="62">
        <v>2</v>
      </c>
      <c r="AC8" s="64">
        <f t="shared" si="8"/>
        <v>3</v>
      </c>
      <c r="AD8" s="63">
        <v>0.66666666666666663</v>
      </c>
      <c r="AE8" s="65">
        <v>0</v>
      </c>
      <c r="AG8" s="159" t="s">
        <v>20</v>
      </c>
      <c r="AH8" s="161">
        <v>2</v>
      </c>
      <c r="AI8" s="161">
        <v>1</v>
      </c>
      <c r="AJ8" s="161">
        <v>1</v>
      </c>
      <c r="AK8" s="161">
        <v>2</v>
      </c>
      <c r="AL8" s="161">
        <v>2</v>
      </c>
      <c r="AM8" s="161">
        <v>3</v>
      </c>
      <c r="AN8" s="160"/>
      <c r="AO8" s="161">
        <v>3</v>
      </c>
      <c r="AP8" s="161">
        <v>2</v>
      </c>
      <c r="AQ8" s="160"/>
      <c r="AR8" s="160"/>
      <c r="AS8" s="161">
        <v>1</v>
      </c>
      <c r="AT8" s="161">
        <v>1</v>
      </c>
      <c r="AU8" s="161">
        <v>2</v>
      </c>
      <c r="AV8" s="160"/>
      <c r="AW8" s="160"/>
      <c r="AX8" s="161">
        <v>1</v>
      </c>
      <c r="AY8" s="157">
        <f t="shared" si="6"/>
        <v>21</v>
      </c>
      <c r="AZ8" s="163">
        <f t="shared" si="7"/>
        <v>0.3</v>
      </c>
    </row>
    <row r="9" spans="1:52" ht="30" customHeight="1" thickTop="1" thickBot="1" x14ac:dyDescent="0.3">
      <c r="A9" s="29">
        <v>5</v>
      </c>
      <c r="B9" s="30" t="s">
        <v>241</v>
      </c>
      <c r="C9" s="3">
        <f>'(5) Servicio Farmaceutico'!I16</f>
        <v>0</v>
      </c>
      <c r="D9" s="3">
        <f>'(5) Servicio Farmaceutico'!I17</f>
        <v>0</v>
      </c>
      <c r="E9" s="3">
        <f>'(5) Servicio Farmaceutico'!I18</f>
        <v>0</v>
      </c>
      <c r="F9" s="3">
        <f>'(5) Servicio Farmaceutico'!I19</f>
        <v>4</v>
      </c>
      <c r="G9" s="194">
        <f t="shared" si="0"/>
        <v>4</v>
      </c>
      <c r="H9" s="58">
        <f t="shared" si="1"/>
        <v>1</v>
      </c>
      <c r="I9" s="3">
        <f>'(5) Servicio Farmaceutico'!P16</f>
        <v>0</v>
      </c>
      <c r="J9" s="3">
        <f>'(5) Servicio Farmaceutico'!P17</f>
        <v>0</v>
      </c>
      <c r="K9" s="3">
        <f>'(5) Servicio Farmaceutico'!P18</f>
        <v>3</v>
      </c>
      <c r="L9" s="3">
        <f>'(5) Servicio Farmaceutico'!P19</f>
        <v>1</v>
      </c>
      <c r="M9" s="33">
        <f t="shared" si="2"/>
        <v>4</v>
      </c>
      <c r="N9" s="58">
        <f t="shared" si="3"/>
        <v>0.25</v>
      </c>
      <c r="O9" s="49">
        <f t="shared" si="4"/>
        <v>0.75</v>
      </c>
      <c r="Q9" s="61">
        <v>5</v>
      </c>
      <c r="R9" s="30" t="s">
        <v>241</v>
      </c>
      <c r="S9" s="62">
        <v>0</v>
      </c>
      <c r="T9" s="62">
        <v>0</v>
      </c>
      <c r="U9" s="62">
        <v>4</v>
      </c>
      <c r="V9" s="62">
        <v>3</v>
      </c>
      <c r="W9" s="61">
        <f t="shared" si="5"/>
        <v>7</v>
      </c>
      <c r="X9" s="63">
        <v>0.42857142857142855</v>
      </c>
      <c r="Y9" s="62">
        <v>0</v>
      </c>
      <c r="Z9" s="62">
        <v>4</v>
      </c>
      <c r="AA9" s="62">
        <v>1</v>
      </c>
      <c r="AB9" s="62">
        <v>2</v>
      </c>
      <c r="AC9" s="64">
        <f t="shared" si="8"/>
        <v>7</v>
      </c>
      <c r="AD9" s="63">
        <v>0.2857142857142857</v>
      </c>
      <c r="AE9" s="65">
        <v>0.14285714285714285</v>
      </c>
      <c r="AG9" s="159" t="s">
        <v>25</v>
      </c>
      <c r="AH9" s="160"/>
      <c r="AI9" s="160"/>
      <c r="AJ9" s="160"/>
      <c r="AK9" s="160"/>
      <c r="AL9" s="160"/>
      <c r="AM9" s="160"/>
      <c r="AN9" s="160"/>
      <c r="AO9" s="160"/>
      <c r="AP9" s="160"/>
      <c r="AQ9" s="160"/>
      <c r="AR9" s="160"/>
      <c r="AS9" s="160"/>
      <c r="AT9" s="161">
        <v>1</v>
      </c>
      <c r="AU9" s="161">
        <v>1</v>
      </c>
      <c r="AV9" s="160"/>
      <c r="AW9" s="160"/>
      <c r="AX9" s="160"/>
      <c r="AY9" s="157">
        <f t="shared" si="6"/>
        <v>2</v>
      </c>
      <c r="AZ9" s="163">
        <f t="shared" si="7"/>
        <v>2.8571428571428571E-2</v>
      </c>
    </row>
    <row r="10" spans="1:52" ht="30" customHeight="1" thickTop="1" thickBot="1" x14ac:dyDescent="0.3">
      <c r="A10" s="29">
        <v>6</v>
      </c>
      <c r="B10" s="168" t="s">
        <v>60</v>
      </c>
      <c r="C10" s="169">
        <f>SUM(C5:C9)</f>
        <v>0</v>
      </c>
      <c r="D10" s="169">
        <f>SUM(D5:D9)</f>
        <v>0</v>
      </c>
      <c r="E10" s="169">
        <f>SUM(E5:E9)</f>
        <v>2</v>
      </c>
      <c r="F10" s="169">
        <f>SUM(F5:F9)</f>
        <v>9</v>
      </c>
      <c r="G10" s="121">
        <f t="shared" si="0"/>
        <v>11</v>
      </c>
      <c r="H10" s="170">
        <f>IF(F10&gt;0,F10/G10,IF(E10&gt;0,E10/G10,0))</f>
        <v>0.81818181818181823</v>
      </c>
      <c r="I10" s="169">
        <f>SUM(I5:I9)</f>
        <v>0</v>
      </c>
      <c r="J10" s="169">
        <f>SUM(J5:J9)</f>
        <v>3</v>
      </c>
      <c r="K10" s="169">
        <f>SUM(K5:K9)</f>
        <v>5</v>
      </c>
      <c r="L10" s="169">
        <f>SUM(L5:L9)</f>
        <v>3</v>
      </c>
      <c r="M10" s="171">
        <f t="shared" si="2"/>
        <v>11</v>
      </c>
      <c r="N10" s="170">
        <f t="shared" si="3"/>
        <v>0.27272727272727271</v>
      </c>
      <c r="O10" s="172">
        <f t="shared" si="4"/>
        <v>0.54545454545454553</v>
      </c>
      <c r="Q10" s="167"/>
      <c r="R10" s="67"/>
      <c r="S10" s="62"/>
      <c r="T10" s="62"/>
      <c r="U10" s="62"/>
      <c r="V10" s="62"/>
      <c r="W10" s="61"/>
      <c r="X10" s="63"/>
      <c r="Y10" s="62"/>
      <c r="Z10" s="62"/>
      <c r="AA10" s="62"/>
      <c r="AB10" s="62"/>
      <c r="AC10" s="64"/>
      <c r="AD10" s="63"/>
      <c r="AE10" s="65"/>
      <c r="AG10" s="151" t="s">
        <v>53</v>
      </c>
      <c r="AH10" s="152"/>
      <c r="AI10" s="152"/>
      <c r="AJ10" s="152"/>
      <c r="AK10" s="152"/>
      <c r="AL10" s="152"/>
      <c r="AM10" s="153">
        <v>1</v>
      </c>
      <c r="AN10" s="152"/>
      <c r="AO10" s="153">
        <v>1</v>
      </c>
      <c r="AP10" s="153">
        <v>1</v>
      </c>
      <c r="AQ10" s="152"/>
      <c r="AR10" s="152"/>
      <c r="AS10" s="153">
        <v>1</v>
      </c>
      <c r="AT10" s="153">
        <v>2</v>
      </c>
      <c r="AU10" s="152"/>
      <c r="AV10" s="153">
        <v>2</v>
      </c>
      <c r="AW10" s="153">
        <v>2</v>
      </c>
      <c r="AX10" s="153">
        <v>1</v>
      </c>
      <c r="AY10" s="157">
        <f t="shared" si="6"/>
        <v>11</v>
      </c>
      <c r="AZ10" s="163">
        <f t="shared" si="7"/>
        <v>0.15714285714285714</v>
      </c>
    </row>
    <row r="11" spans="1:52" ht="30" customHeight="1" thickBot="1" x14ac:dyDescent="0.3">
      <c r="A11" s="29"/>
      <c r="Q11" s="66"/>
      <c r="R11" s="61" t="s">
        <v>60</v>
      </c>
      <c r="S11" s="61">
        <f>SUM(S5:S10)</f>
        <v>0</v>
      </c>
      <c r="T11" s="61">
        <f>SUM(T5:T10)</f>
        <v>0</v>
      </c>
      <c r="U11" s="61">
        <f>SUM(U5:U10)</f>
        <v>6</v>
      </c>
      <c r="V11" s="61">
        <f>SUM(V5:V10)</f>
        <v>18</v>
      </c>
      <c r="W11" s="61">
        <f>SUM(W5:W10)</f>
        <v>24</v>
      </c>
      <c r="X11" s="63">
        <v>0.35714285714285715</v>
      </c>
      <c r="Y11" s="61">
        <f>SUM(Y5:Y10)</f>
        <v>0</v>
      </c>
      <c r="Z11" s="61">
        <f>SUM(Z5:Z10)</f>
        <v>6</v>
      </c>
      <c r="AA11" s="61">
        <f>SUM(AA5:AA10)</f>
        <v>1</v>
      </c>
      <c r="AB11" s="61">
        <f>SUM(AB5:AB10)</f>
        <v>17</v>
      </c>
      <c r="AC11" s="61">
        <f>SUM(AC5:AC10)</f>
        <v>24</v>
      </c>
      <c r="AD11" s="63">
        <v>0.34285714285714286</v>
      </c>
      <c r="AE11" s="65">
        <v>1.428571428571429E-2</v>
      </c>
      <c r="AG11" s="105" t="s">
        <v>114</v>
      </c>
      <c r="AH11" s="106">
        <v>2</v>
      </c>
      <c r="AI11" s="106">
        <v>1</v>
      </c>
      <c r="AJ11" s="106">
        <v>4</v>
      </c>
      <c r="AK11" s="106">
        <v>8</v>
      </c>
      <c r="AL11" s="106">
        <v>3</v>
      </c>
      <c r="AM11" s="106">
        <v>7</v>
      </c>
      <c r="AN11" s="106">
        <v>5</v>
      </c>
      <c r="AO11" s="106">
        <v>5</v>
      </c>
      <c r="AP11" s="106">
        <v>3</v>
      </c>
      <c r="AQ11" s="106">
        <v>1</v>
      </c>
      <c r="AR11" s="106">
        <v>4</v>
      </c>
      <c r="AS11" s="106">
        <v>5</v>
      </c>
      <c r="AT11" s="106">
        <v>6</v>
      </c>
      <c r="AU11" s="106">
        <v>4</v>
      </c>
      <c r="AV11" s="106">
        <v>4</v>
      </c>
      <c r="AW11" s="106">
        <v>4</v>
      </c>
      <c r="AX11" s="106">
        <v>4</v>
      </c>
      <c r="AY11" s="107">
        <f>SUM(AY5:AY10)</f>
        <v>70</v>
      </c>
      <c r="AZ11" s="108">
        <v>1</v>
      </c>
    </row>
    <row r="12" spans="1:52" ht="30" customHeight="1" x14ac:dyDescent="0.25">
      <c r="A12" s="29"/>
    </row>
    <row r="13" spans="1:52" ht="30" customHeight="1" x14ac:dyDescent="0.25">
      <c r="A13" s="29"/>
      <c r="B13" s="173"/>
    </row>
    <row r="14" spans="1:52" ht="30" customHeight="1" x14ac:dyDescent="0.25">
      <c r="A14" s="173"/>
      <c r="B14" s="245" t="s">
        <v>174</v>
      </c>
      <c r="C14" s="447" t="s">
        <v>232</v>
      </c>
      <c r="D14" s="447"/>
      <c r="E14" s="447"/>
      <c r="F14" s="447"/>
      <c r="G14" s="447"/>
      <c r="H14" s="447"/>
      <c r="I14" s="447"/>
      <c r="J14" s="447"/>
      <c r="K14" s="447"/>
      <c r="L14" s="447"/>
      <c r="M14" s="447"/>
      <c r="N14" s="447"/>
      <c r="O14" s="447"/>
    </row>
    <row r="15" spans="1:52" ht="30" customHeight="1" x14ac:dyDescent="0.25">
      <c r="A15" s="173"/>
      <c r="B15" s="245" t="s">
        <v>219</v>
      </c>
      <c r="C15" s="447" t="s">
        <v>233</v>
      </c>
      <c r="D15" s="447"/>
      <c r="E15" s="447"/>
      <c r="F15" s="447"/>
      <c r="G15" s="447"/>
      <c r="H15" s="447"/>
      <c r="I15" s="447"/>
      <c r="J15" s="447"/>
      <c r="K15" s="447"/>
      <c r="L15" s="447"/>
      <c r="M15" s="447"/>
      <c r="N15" s="447"/>
      <c r="O15" s="244"/>
    </row>
    <row r="16" spans="1:52" ht="30" customHeight="1" x14ac:dyDescent="0.25">
      <c r="A16" s="173"/>
      <c r="B16" s="246" t="s">
        <v>175</v>
      </c>
      <c r="C16" s="448" t="s">
        <v>236</v>
      </c>
      <c r="D16" s="448"/>
      <c r="E16" s="448"/>
      <c r="F16" s="448"/>
      <c r="G16" s="448"/>
      <c r="H16" s="448"/>
      <c r="I16" s="448"/>
      <c r="J16" s="448"/>
      <c r="K16" s="448"/>
      <c r="L16" s="448"/>
      <c r="M16" s="448"/>
      <c r="N16" s="448"/>
      <c r="O16" s="448"/>
      <c r="W16" s="173"/>
      <c r="X16" s="173"/>
      <c r="AC16" s="173"/>
      <c r="AD16" s="173"/>
    </row>
    <row r="17" spans="1:31" ht="30" customHeight="1" x14ac:dyDescent="0.25">
      <c r="A17" s="173"/>
    </row>
    <row r="18" spans="1:31" ht="30" customHeight="1" x14ac:dyDescent="0.25">
      <c r="A18" s="173"/>
    </row>
    <row r="19" spans="1:31" ht="30" customHeight="1" x14ac:dyDescent="0.25">
      <c r="A19" s="173"/>
    </row>
    <row r="20" spans="1:31" ht="30" customHeight="1" x14ac:dyDescent="0.25">
      <c r="A20" s="173"/>
    </row>
    <row r="21" spans="1:31" ht="30" customHeight="1" x14ac:dyDescent="0.25">
      <c r="A21" s="173"/>
    </row>
    <row r="22" spans="1:31" ht="30" customHeight="1" x14ac:dyDescent="0.25">
      <c r="A22" s="173"/>
    </row>
    <row r="23" spans="1:31" ht="30" customHeight="1" x14ac:dyDescent="0.25">
      <c r="A23" s="173"/>
    </row>
    <row r="24" spans="1:31" ht="30" customHeight="1" x14ac:dyDescent="0.25">
      <c r="A24" s="173"/>
    </row>
    <row r="25" spans="1:31" ht="30" customHeight="1" x14ac:dyDescent="0.25">
      <c r="A25" s="173"/>
    </row>
    <row r="26" spans="1:31" s="29" customFormat="1" ht="30" customHeight="1" x14ac:dyDescent="0.25">
      <c r="A26" s="4"/>
      <c r="B26" s="4"/>
      <c r="C26" s="4"/>
      <c r="D26" s="4"/>
      <c r="E26" s="4"/>
      <c r="F26" s="4"/>
      <c r="I26" s="4"/>
      <c r="J26" s="4"/>
      <c r="K26" s="4"/>
      <c r="L26" s="4"/>
      <c r="O26" s="4"/>
      <c r="Q26" s="4"/>
      <c r="R26" s="4"/>
      <c r="S26" s="4"/>
      <c r="T26" s="4"/>
      <c r="U26" s="4"/>
      <c r="V26" s="4"/>
      <c r="Y26" s="4"/>
      <c r="Z26" s="4"/>
      <c r="AA26" s="4"/>
      <c r="AB26" s="4"/>
      <c r="AE26" s="4"/>
    </row>
    <row r="30" spans="1:31" ht="12" customHeight="1" x14ac:dyDescent="0.25"/>
    <row r="31" spans="1:31" ht="12" customHeight="1" x14ac:dyDescent="0.25"/>
  </sheetData>
  <customSheetViews>
    <customSheetView guid="{B83C9EB8-C964-4489-98C8-19C81BFAE010}"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1"/>
    </customSheetView>
    <customSheetView guid="{42BB51DB-DC3E-4DA5-9499-5574EB19780E}"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2"/>
    </customSheetView>
    <customSheetView guid="{D8BB7E15-0E8F-45FC-AD1A-6D8C295A087C}"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3"/>
    </customSheetView>
    <customSheetView guid="{F7D68F61-F89A-4541-9A78-C25C58CA23E3}" scale="161" showGridLines="0" fitToPage="1" printArea="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4"/>
    </customSheetView>
    <customSheetView guid="{4890415D-ABA4-4363-9A7D-9DAD39F08A9F}" scale="161" showGridLines="0" fitToPage="1" printArea="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5"/>
    </customSheetView>
    <customSheetView guid="{D504B807-AE7E-4042-848D-21D8E9CBBAC1}"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6"/>
    </customSheetView>
    <customSheetView guid="{C9A812A3-B23E-4057-8694-158B0DEE8D06}"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7"/>
    </customSheetView>
    <customSheetView guid="{B74BB35E-E214-422E-BB39-6D168553F4C5}"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8"/>
    </customSheetView>
    <customSheetView guid="{915A0EBC-A358-405B-93F7-90752DA34B9F}"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9"/>
    </customSheetView>
    <customSheetView guid="{31578BE1-199E-4DDD-BD28-180CDA7042A3}"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10"/>
    </customSheetView>
    <customSheetView guid="{C8C25E0F-313C-40E1-BC27-B55128053FAD}"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11"/>
    </customSheetView>
    <customSheetView guid="{D674221F-3F50-45D7-B99E-107AE99970DE}"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12"/>
    </customSheetView>
    <customSheetView guid="{E51A7B7A-B72C-4D0D-BEC9-3100296DDB1B}"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13"/>
    </customSheetView>
    <customSheetView guid="{C9A17BF0-2451-44C4-898F-CFB8403323EA}"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14"/>
    </customSheetView>
    <customSheetView guid="{DC041AD4-35AB-4F1B-9F3D-F08C88A9A16C}"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15"/>
    </customSheetView>
    <customSheetView guid="{CC42E740-ADA2-4B3E-AB77-9BBCCE9EC444}"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16"/>
    </customSheetView>
    <customSheetView guid="{AF3BF2A1-5C19-43AE-A08B-3E418E8AE543}"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17"/>
    </customSheetView>
    <customSheetView guid="{ADD38025-F4B2-44E2-9D06-07A9BF0F3A51}"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18"/>
    </customSheetView>
    <customSheetView guid="{97D65C1E-976A-4956-97FC-0E8188ABCFAA}"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19"/>
    </customSheetView>
  </customSheetViews>
  <mergeCells count="14">
    <mergeCell ref="C14:O14"/>
    <mergeCell ref="C16:O16"/>
    <mergeCell ref="AG3:AZ3"/>
    <mergeCell ref="C1:O1"/>
    <mergeCell ref="O2:O4"/>
    <mergeCell ref="I3:L3"/>
    <mergeCell ref="H3:H4"/>
    <mergeCell ref="C2:H2"/>
    <mergeCell ref="N3:N4"/>
    <mergeCell ref="I2:N2"/>
    <mergeCell ref="M3:M4"/>
    <mergeCell ref="C3:F3"/>
    <mergeCell ref="G3:G4"/>
    <mergeCell ref="C15:N15"/>
  </mergeCells>
  <conditionalFormatting sqref="M5:M10 AC5:AC9">
    <cfRule type="cellIs" dxfId="11" priority="23" operator="notEqual">
      <formula>$G5</formula>
    </cfRule>
  </conditionalFormatting>
  <conditionalFormatting sqref="N5:N10 H5:H10">
    <cfRule type="cellIs" dxfId="10" priority="17" operator="greaterThan">
      <formula>0.5</formula>
    </cfRule>
    <cfRule type="cellIs" dxfId="9" priority="18" operator="lessThanOrEqual">
      <formula>0.2</formula>
    </cfRule>
  </conditionalFormatting>
  <conditionalFormatting sqref="X5:X11 AD5:AD11">
    <cfRule type="cellIs" dxfId="8" priority="11" operator="greaterThan">
      <formula>0.5</formula>
    </cfRule>
    <cfRule type="cellIs" dxfId="7" priority="12" operator="lessThanOrEqual">
      <formula>0.2</formula>
    </cfRule>
  </conditionalFormatting>
  <conditionalFormatting sqref="O5:O10">
    <cfRule type="cellIs" dxfId="6" priority="9" operator="lessThan">
      <formula>0</formula>
    </cfRule>
    <cfRule type="cellIs" dxfId="5" priority="10" operator="greaterThan">
      <formula>0</formula>
    </cfRule>
  </conditionalFormatting>
  <conditionalFormatting sqref="AC10">
    <cfRule type="cellIs" dxfId="4" priority="71" operator="notEqual">
      <formula>$G10</formula>
    </cfRule>
  </conditionalFormatting>
  <printOptions horizontalCentered="1"/>
  <pageMargins left="1.0236220472440944" right="0.70866141732283472" top="1.1811023622047245" bottom="0.94488188976377963" header="0.31496062992125984" footer="0.31496062992125984"/>
  <pageSetup scale="74" orientation="portrait" r:id="rId20"/>
  <drawing r:id="rId2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autoPageBreaks="0" fitToPage="1"/>
  </sheetPr>
  <dimension ref="A1:AH17"/>
  <sheetViews>
    <sheetView showGridLines="0" topLeftCell="A6" zoomScale="70" zoomScaleNormal="70" workbookViewId="0">
      <selection activeCell="R5" sqref="R5:R8"/>
    </sheetView>
  </sheetViews>
  <sheetFormatPr baseColWidth="10" defaultRowHeight="15" x14ac:dyDescent="0.25"/>
  <cols>
    <col min="1" max="1" width="4.7109375" customWidth="1"/>
    <col min="2" max="2" width="3.7109375" style="5" customWidth="1"/>
    <col min="3" max="3" width="5.7109375" style="35" customWidth="1"/>
    <col min="4" max="8" width="16.7109375" style="5" customWidth="1"/>
    <col min="9" max="10" width="7.7109375" customWidth="1"/>
    <col min="11" max="11" width="3.7109375" style="5" customWidth="1"/>
    <col min="12" max="12" width="5.7109375" style="35" customWidth="1"/>
    <col min="13" max="17" width="16.7109375" style="5" customWidth="1"/>
  </cols>
  <sheetData>
    <row r="1" spans="1:34" ht="96" customHeight="1" x14ac:dyDescent="0.25">
      <c r="A1" s="141"/>
      <c r="B1" s="141"/>
      <c r="C1" s="141"/>
      <c r="D1" s="141"/>
      <c r="E1" s="459" t="s">
        <v>93</v>
      </c>
      <c r="F1" s="459"/>
      <c r="G1" s="459"/>
      <c r="H1" s="459"/>
      <c r="I1" s="459"/>
      <c r="J1" s="459"/>
      <c r="K1" s="459"/>
      <c r="L1" s="459"/>
      <c r="M1" s="459"/>
      <c r="N1" s="459"/>
      <c r="O1" s="459"/>
      <c r="P1" s="459"/>
      <c r="Q1" s="459"/>
    </row>
    <row r="2" spans="1:34" ht="36" customHeight="1" x14ac:dyDescent="0.25"/>
    <row r="3" spans="1:34" s="5" customFormat="1" ht="36" customHeight="1" x14ac:dyDescent="0.2">
      <c r="A3" s="20"/>
      <c r="B3" s="460" t="s">
        <v>191</v>
      </c>
      <c r="C3" s="460"/>
      <c r="D3" s="460"/>
      <c r="E3" s="460"/>
      <c r="F3" s="460"/>
      <c r="G3" s="460"/>
      <c r="H3" s="460"/>
      <c r="I3" s="13"/>
      <c r="K3" s="460" t="s">
        <v>196</v>
      </c>
      <c r="L3" s="460"/>
      <c r="M3" s="460"/>
      <c r="N3" s="460"/>
      <c r="O3" s="460"/>
      <c r="P3" s="460"/>
      <c r="Q3" s="460"/>
      <c r="R3" s="13"/>
      <c r="V3" s="18"/>
      <c r="AB3" s="425"/>
      <c r="AC3" s="425"/>
      <c r="AD3" s="425"/>
      <c r="AE3" s="425"/>
      <c r="AF3" s="425"/>
      <c r="AG3" s="425"/>
      <c r="AH3" s="425"/>
    </row>
    <row r="4" spans="1:34" s="5" customFormat="1" ht="80.099999999999994" customHeight="1" x14ac:dyDescent="0.2">
      <c r="A4" s="20"/>
      <c r="B4" s="456" t="s">
        <v>76</v>
      </c>
      <c r="C4" s="35" t="s">
        <v>70</v>
      </c>
      <c r="D4" s="187">
        <v>1</v>
      </c>
      <c r="E4" s="185">
        <v>4</v>
      </c>
      <c r="F4" s="181">
        <v>2</v>
      </c>
      <c r="G4" s="183"/>
      <c r="H4" s="183"/>
      <c r="I4" s="13"/>
      <c r="K4" s="456" t="s">
        <v>76</v>
      </c>
      <c r="L4" s="35" t="s">
        <v>70</v>
      </c>
      <c r="M4" s="187">
        <v>1</v>
      </c>
      <c r="N4" s="185">
        <v>1</v>
      </c>
      <c r="O4" s="181">
        <v>2</v>
      </c>
      <c r="P4" s="183"/>
      <c r="Q4" s="183"/>
      <c r="R4" s="13"/>
      <c r="V4" s="18"/>
      <c r="AB4" s="456"/>
      <c r="AC4" s="35"/>
      <c r="AD4" s="42"/>
      <c r="AE4" s="38"/>
      <c r="AF4" s="39"/>
      <c r="AG4" s="39"/>
      <c r="AH4" s="39"/>
    </row>
    <row r="5" spans="1:34" s="5" customFormat="1" ht="80.099999999999994" customHeight="1" x14ac:dyDescent="0.2">
      <c r="A5" s="20"/>
      <c r="B5" s="456"/>
      <c r="C5" s="35" t="s">
        <v>69</v>
      </c>
      <c r="D5" s="195"/>
      <c r="E5" s="182"/>
      <c r="F5" s="182"/>
      <c r="G5" s="181">
        <v>3</v>
      </c>
      <c r="H5" s="183"/>
      <c r="I5" s="13"/>
      <c r="K5" s="456"/>
      <c r="L5" s="35" t="s">
        <v>69</v>
      </c>
      <c r="M5" s="196">
        <v>1</v>
      </c>
      <c r="N5" s="182">
        <v>1</v>
      </c>
      <c r="O5" s="182"/>
      <c r="P5" s="181"/>
      <c r="Q5" s="183"/>
      <c r="R5" s="13"/>
      <c r="V5" s="18"/>
      <c r="AB5" s="456"/>
      <c r="AC5" s="35"/>
      <c r="AD5" s="43"/>
      <c r="AE5" s="38"/>
      <c r="AF5" s="38"/>
      <c r="AG5" s="39"/>
      <c r="AH5" s="39"/>
    </row>
    <row r="6" spans="1:34" s="5" customFormat="1" ht="80.099999999999994" customHeight="1" x14ac:dyDescent="0.2">
      <c r="A6" s="20"/>
      <c r="B6" s="456"/>
      <c r="C6" s="35" t="s">
        <v>68</v>
      </c>
      <c r="D6" s="188">
        <v>3</v>
      </c>
      <c r="E6" s="189">
        <v>3</v>
      </c>
      <c r="F6" s="185">
        <v>6</v>
      </c>
      <c r="G6" s="181"/>
      <c r="H6" s="181">
        <v>1</v>
      </c>
      <c r="I6" s="13"/>
      <c r="K6" s="456"/>
      <c r="L6" s="35" t="s">
        <v>68</v>
      </c>
      <c r="M6" s="188">
        <v>1</v>
      </c>
      <c r="N6" s="189">
        <v>2</v>
      </c>
      <c r="O6" s="185"/>
      <c r="P6" s="181"/>
      <c r="Q6" s="181"/>
      <c r="R6" s="13"/>
      <c r="V6" s="18"/>
      <c r="AB6" s="456"/>
      <c r="AC6" s="35"/>
      <c r="AD6" s="44"/>
      <c r="AE6" s="40"/>
      <c r="AF6" s="38"/>
      <c r="AG6" s="39"/>
      <c r="AH6" s="39"/>
    </row>
    <row r="7" spans="1:34" s="5" customFormat="1" ht="80.099999999999994" customHeight="1" x14ac:dyDescent="0.2">
      <c r="A7" s="20"/>
      <c r="B7" s="456"/>
      <c r="C7" s="35" t="s">
        <v>67</v>
      </c>
      <c r="D7" s="184"/>
      <c r="E7" s="190">
        <v>5</v>
      </c>
      <c r="F7" s="189">
        <v>8</v>
      </c>
      <c r="G7" s="185">
        <v>4</v>
      </c>
      <c r="H7" s="183"/>
      <c r="I7" s="13"/>
      <c r="K7" s="456"/>
      <c r="L7" s="35" t="s">
        <v>67</v>
      </c>
      <c r="M7" s="188">
        <v>3</v>
      </c>
      <c r="N7" s="190">
        <v>6</v>
      </c>
      <c r="O7" s="189"/>
      <c r="P7" s="185"/>
      <c r="Q7" s="183"/>
      <c r="R7" s="13"/>
      <c r="V7" s="18"/>
      <c r="AB7" s="456"/>
      <c r="AC7" s="35"/>
      <c r="AD7" s="44"/>
      <c r="AE7" s="41"/>
      <c r="AF7" s="40"/>
      <c r="AG7" s="38"/>
      <c r="AH7" s="39"/>
    </row>
    <row r="8" spans="1:34" s="5" customFormat="1" ht="80.099999999999994" customHeight="1" thickBot="1" x14ac:dyDescent="0.25">
      <c r="A8" s="20"/>
      <c r="B8" s="456"/>
      <c r="C8" s="35" t="s">
        <v>66</v>
      </c>
      <c r="D8" s="193">
        <v>15</v>
      </c>
      <c r="E8" s="192">
        <v>11</v>
      </c>
      <c r="F8" s="191">
        <v>8</v>
      </c>
      <c r="G8" s="186">
        <v>7</v>
      </c>
      <c r="H8" s="186">
        <v>2</v>
      </c>
      <c r="I8" s="13"/>
      <c r="K8" s="456"/>
      <c r="L8" s="35" t="s">
        <v>66</v>
      </c>
      <c r="M8" s="193">
        <v>36</v>
      </c>
      <c r="N8" s="192">
        <v>13</v>
      </c>
      <c r="O8" s="191">
        <v>12</v>
      </c>
      <c r="P8" s="186">
        <v>4</v>
      </c>
      <c r="Q8" s="186">
        <v>2</v>
      </c>
      <c r="R8" s="13"/>
      <c r="V8" s="18"/>
      <c r="AB8" s="456"/>
      <c r="AC8" s="35"/>
      <c r="AD8" s="45"/>
      <c r="AE8" s="46"/>
      <c r="AF8" s="47"/>
      <c r="AG8" s="48"/>
      <c r="AH8" s="48"/>
    </row>
    <row r="9" spans="1:34" s="36" customFormat="1" ht="36" customHeight="1" thickTop="1" x14ac:dyDescent="0.25">
      <c r="A9" s="37"/>
      <c r="D9" s="36" t="s">
        <v>71</v>
      </c>
      <c r="E9" s="36" t="s">
        <v>72</v>
      </c>
      <c r="F9" s="36" t="s">
        <v>73</v>
      </c>
      <c r="G9" s="36" t="s">
        <v>74</v>
      </c>
      <c r="H9" s="36" t="s">
        <v>75</v>
      </c>
      <c r="M9" s="36" t="s">
        <v>71</v>
      </c>
      <c r="N9" s="36" t="s">
        <v>72</v>
      </c>
      <c r="O9" s="36" t="s">
        <v>73</v>
      </c>
      <c r="P9" s="36" t="s">
        <v>74</v>
      </c>
      <c r="Q9" s="36" t="s">
        <v>75</v>
      </c>
    </row>
    <row r="10" spans="1:34" s="5" customFormat="1" ht="24" customHeight="1" x14ac:dyDescent="0.2">
      <c r="A10" s="20"/>
      <c r="C10" s="35"/>
      <c r="D10" s="457" t="s">
        <v>77</v>
      </c>
      <c r="E10" s="457"/>
      <c r="F10" s="457"/>
      <c r="G10" s="457"/>
      <c r="H10" s="457"/>
      <c r="I10" s="13"/>
      <c r="L10" s="35"/>
      <c r="M10" s="457" t="s">
        <v>77</v>
      </c>
      <c r="N10" s="457"/>
      <c r="O10" s="457"/>
      <c r="P10" s="457"/>
      <c r="Q10" s="457"/>
      <c r="R10" s="13"/>
      <c r="V10" s="18"/>
      <c r="AC10" s="35"/>
      <c r="AD10" s="457"/>
      <c r="AE10" s="457"/>
      <c r="AF10" s="457"/>
      <c r="AG10" s="457"/>
      <c r="AH10" s="457"/>
    </row>
    <row r="14" spans="1:34" s="164" customFormat="1" ht="15.75" x14ac:dyDescent="0.25">
      <c r="B14" s="165"/>
      <c r="C14" s="166"/>
      <c r="D14" s="461"/>
      <c r="E14" s="461"/>
      <c r="F14" s="461"/>
      <c r="G14" s="461"/>
      <c r="H14" s="461"/>
      <c r="K14" s="165"/>
      <c r="L14" s="166"/>
      <c r="M14" s="461"/>
      <c r="N14" s="461"/>
      <c r="O14" s="461"/>
      <c r="P14" s="461"/>
      <c r="Q14" s="461"/>
    </row>
    <row r="15" spans="1:34" ht="23.25" customHeight="1" x14ac:dyDescent="0.25">
      <c r="D15" s="247" t="s">
        <v>197</v>
      </c>
      <c r="E15" s="458" t="s">
        <v>232</v>
      </c>
      <c r="F15" s="458"/>
      <c r="G15" s="458"/>
      <c r="H15" s="458"/>
    </row>
    <row r="16" spans="1:34" ht="25.5" customHeight="1" x14ac:dyDescent="0.25">
      <c r="D16" s="247" t="s">
        <v>198</v>
      </c>
      <c r="E16" s="458" t="s">
        <v>235</v>
      </c>
      <c r="F16" s="458"/>
      <c r="G16" s="458"/>
      <c r="H16" s="458"/>
    </row>
    <row r="17" spans="4:17" ht="25.5" customHeight="1" x14ac:dyDescent="0.25">
      <c r="D17" s="247" t="s">
        <v>175</v>
      </c>
      <c r="E17" s="249" t="s">
        <v>234</v>
      </c>
      <c r="F17" s="248"/>
      <c r="G17" s="248"/>
      <c r="H17" s="248"/>
      <c r="I17" s="248"/>
      <c r="J17" s="248"/>
      <c r="K17" s="248"/>
      <c r="L17" s="248"/>
      <c r="M17" s="248"/>
      <c r="N17" s="248"/>
      <c r="O17" s="248"/>
      <c r="P17" s="248"/>
      <c r="Q17" s="248"/>
    </row>
  </sheetData>
  <customSheetViews>
    <customSheetView guid="{B83C9EB8-C964-4489-98C8-19C81BFAE010}"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1"/>
    </customSheetView>
    <customSheetView guid="{42BB51DB-DC3E-4DA5-9499-5574EB19780E}"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2"/>
    </customSheetView>
    <customSheetView guid="{D8BB7E15-0E8F-45FC-AD1A-6D8C295A087C}"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3"/>
    </customSheetView>
    <customSheetView guid="{F7D68F61-F89A-4541-9A78-C25C58CA23E3}" scale="90" showGridLines="0" fitToPage="1" printArea="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4"/>
    </customSheetView>
    <customSheetView guid="{4890415D-ABA4-4363-9A7D-9DAD39F08A9F}" scale="90" showGridLines="0" fitToPage="1" printArea="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5"/>
    </customSheetView>
    <customSheetView guid="{D504B807-AE7E-4042-848D-21D8E9CBBAC1}"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6"/>
    </customSheetView>
    <customSheetView guid="{C9A812A3-B23E-4057-8694-158B0DEE8D06}"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7"/>
    </customSheetView>
    <customSheetView guid="{B74BB35E-E214-422E-BB39-6D168553F4C5}"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8"/>
    </customSheetView>
    <customSheetView guid="{915A0EBC-A358-405B-93F7-90752DA34B9F}"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9"/>
    </customSheetView>
    <customSheetView guid="{31578BE1-199E-4DDD-BD28-180CDA7042A3}"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10"/>
    </customSheetView>
    <customSheetView guid="{C8C25E0F-313C-40E1-BC27-B55128053FAD}"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11"/>
    </customSheetView>
    <customSheetView guid="{D674221F-3F50-45D7-B99E-107AE99970DE}"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12"/>
    </customSheetView>
    <customSheetView guid="{E51A7B7A-B72C-4D0D-BEC9-3100296DDB1B}"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13"/>
    </customSheetView>
    <customSheetView guid="{C9A17BF0-2451-44C4-898F-CFB8403323EA}"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14"/>
    </customSheetView>
    <customSheetView guid="{DC041AD4-35AB-4F1B-9F3D-F08C88A9A16C}"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15"/>
    </customSheetView>
    <customSheetView guid="{CC42E740-ADA2-4B3E-AB77-9BBCCE9EC444}"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16"/>
    </customSheetView>
    <customSheetView guid="{AF3BF2A1-5C19-43AE-A08B-3E418E8AE543}"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17"/>
    </customSheetView>
    <customSheetView guid="{ADD38025-F4B2-44E2-9D06-07A9BF0F3A51}" scale="55" showGridLines="0" fitToPage="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18"/>
    </customSheetView>
    <customSheetView guid="{97D65C1E-976A-4956-97FC-0E8188ABCFAA}" scale="55" showGridLines="0" fitToPage="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19"/>
    </customSheetView>
  </customSheetViews>
  <mergeCells count="14">
    <mergeCell ref="E16:H16"/>
    <mergeCell ref="E15:H15"/>
    <mergeCell ref="E1:Q1"/>
    <mergeCell ref="K3:Q3"/>
    <mergeCell ref="D14:H14"/>
    <mergeCell ref="M14:Q14"/>
    <mergeCell ref="B3:H3"/>
    <mergeCell ref="B4:B8"/>
    <mergeCell ref="D10:H10"/>
    <mergeCell ref="AB3:AH3"/>
    <mergeCell ref="AB4:AB8"/>
    <mergeCell ref="AD10:AH10"/>
    <mergeCell ref="K4:K8"/>
    <mergeCell ref="M10:Q10"/>
  </mergeCells>
  <conditionalFormatting sqref="I3:I10">
    <cfRule type="cellIs" dxfId="3" priority="5" operator="equal">
      <formula>"BAJA"</formula>
    </cfRule>
  </conditionalFormatting>
  <conditionalFormatting sqref="I3:I10">
    <cfRule type="cellIs" dxfId="2" priority="2" operator="equal">
      <formula>"EXTREMA"</formula>
    </cfRule>
    <cfRule type="cellIs" dxfId="1" priority="3" operator="equal">
      <formula>"ALTA"</formula>
    </cfRule>
    <cfRule type="cellIs" dxfId="0" priority="4" operator="equal">
      <formula>"MODERADA"</formula>
    </cfRule>
  </conditionalFormatting>
  <printOptions horizontalCentered="1" verticalCentered="1"/>
  <pageMargins left="1.299212598425197" right="0.70866141732283472" top="0.74803149606299213" bottom="0.74803149606299213" header="0.31496062992125984" footer="0.31496062992125984"/>
  <pageSetup scale="57" orientation="landscape" r:id="rId20"/>
  <drawing r:id="rId2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7</vt:i4>
      </vt:variant>
    </vt:vector>
  </HeadingPairs>
  <TitlesOfParts>
    <vt:vector size="20" baseType="lpstr">
      <vt:lpstr>(1) Consulta Ext-PyD</vt:lpstr>
      <vt:lpstr>(2) Odontología</vt:lpstr>
      <vt:lpstr>(3) Urgencias-Hosp</vt:lpstr>
      <vt:lpstr>(4) Laboratorio clinico</vt:lpstr>
      <vt:lpstr>(5) Servicio Farmaceutico</vt:lpstr>
      <vt:lpstr>(6) Atención al Usuario</vt:lpstr>
      <vt:lpstr>Evaluación de controles</vt:lpstr>
      <vt:lpstr>Resumen</vt:lpstr>
      <vt:lpstr>Evolución</vt:lpstr>
      <vt:lpstr>Listas</vt:lpstr>
      <vt:lpstr>Impactos</vt:lpstr>
      <vt:lpstr>Idea Zonas</vt:lpstr>
      <vt:lpstr>formatos pre</vt:lpstr>
      <vt:lpstr>Evolución!Área_de_impresión</vt:lpstr>
      <vt:lpstr>Impactos!Área_de_impresión</vt:lpstr>
      <vt:lpstr>Resumen!Área_de_impresión</vt:lpstr>
      <vt:lpstr>Listas!Criterios</vt:lpstr>
      <vt:lpstr>'(2) Odontología'!Títulos_a_imprimir</vt:lpstr>
      <vt:lpstr>'(3) Urgencias-Hosp'!Títulos_a_imprimir</vt:lpstr>
      <vt:lpstr>'(5) Servicio Farmaceutico'!Títulos_a_imprimir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2006-09-12T12:46:56Z</dcterms:created>
  <dcterms:modified xsi:type="dcterms:W3CDTF">2021-02-25T16:11:11Z</dcterms:modified>
</cp:coreProperties>
</file>