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E:\PLANEACIÓN HRQV\SEGUIMIENTO PLAN DE ACCIÓN  2019\III TRIMESTRE 2019\"/>
    </mc:Choice>
  </mc:AlternateContent>
  <xr:revisionPtr revIDLastSave="0" documentId="13_ncr:1_{5C21AD12-3CF6-453F-912D-FC4D81A22C30}" xr6:coauthVersionLast="43" xr6:coauthVersionMax="43" xr10:uidLastSave="{00000000-0000-0000-0000-000000000000}"/>
  <bookViews>
    <workbookView xWindow="-120" yWindow="-120" windowWidth="20730" windowHeight="11160" firstSheet="15" activeTab="18" xr2:uid="{00000000-000D-0000-FFFF-FFFF00000000}"/>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TRIMESTRE I" sheetId="20" r:id="rId16"/>
    <sheet name="TRIMESTRE II" sheetId="21" r:id="rId17"/>
    <sheet name="TRIMESTRE III" sheetId="22" r:id="rId18"/>
    <sheet name="ACUMULADO" sheetId="24" r:id="rId1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0" i="24" l="1"/>
  <c r="I20" i="24"/>
  <c r="H20" i="24"/>
  <c r="I20" i="22"/>
  <c r="I20" i="21"/>
  <c r="I20" i="20"/>
  <c r="K21" i="18"/>
  <c r="J21" i="18"/>
  <c r="I21" i="18"/>
  <c r="K20" i="18"/>
  <c r="J20" i="18"/>
  <c r="K19" i="18"/>
  <c r="J19" i="18"/>
  <c r="I19" i="18"/>
  <c r="K18" i="18"/>
  <c r="J18" i="18"/>
  <c r="I18" i="18"/>
  <c r="K17" i="18"/>
  <c r="J17" i="18"/>
  <c r="I17" i="18"/>
  <c r="K16" i="18"/>
  <c r="J16" i="18"/>
  <c r="I16" i="18"/>
  <c r="J15" i="18"/>
  <c r="K14" i="18"/>
  <c r="J14" i="18"/>
  <c r="K13" i="18"/>
  <c r="J13" i="18"/>
  <c r="K17" i="16"/>
  <c r="J17" i="16"/>
  <c r="I17" i="16"/>
  <c r="K16" i="16"/>
  <c r="J16" i="16"/>
  <c r="I16" i="16"/>
  <c r="K15" i="16"/>
  <c r="J15" i="16"/>
  <c r="I15" i="16"/>
  <c r="K14" i="16"/>
  <c r="J14" i="16"/>
  <c r="K13" i="16"/>
  <c r="K18" i="16" s="1"/>
  <c r="J13" i="16"/>
  <c r="I13" i="16"/>
  <c r="I18" i="16" s="1"/>
  <c r="K26" i="14"/>
  <c r="J26" i="14"/>
  <c r="I26" i="14"/>
  <c r="K25" i="14"/>
  <c r="J25" i="14"/>
  <c r="I25" i="14"/>
  <c r="K24" i="14"/>
  <c r="J24" i="14"/>
  <c r="I24" i="14"/>
  <c r="K23" i="14"/>
  <c r="K22" i="14"/>
  <c r="J22" i="14"/>
  <c r="I22" i="14"/>
  <c r="K21" i="14"/>
  <c r="J21" i="14"/>
  <c r="I21" i="14"/>
  <c r="K20" i="14"/>
  <c r="J20" i="14"/>
  <c r="I20" i="14"/>
  <c r="K19" i="14"/>
  <c r="J19" i="14"/>
  <c r="I19" i="14"/>
  <c r="K18" i="14"/>
  <c r="J18" i="14"/>
  <c r="I18" i="14"/>
  <c r="K17" i="14"/>
  <c r="J17" i="14"/>
  <c r="I17" i="14"/>
  <c r="K16" i="14"/>
  <c r="J16" i="14"/>
  <c r="I16" i="14"/>
  <c r="K15" i="14"/>
  <c r="J15" i="14"/>
  <c r="I15" i="14"/>
  <c r="K13" i="14"/>
  <c r="J13" i="14"/>
  <c r="I13" i="14"/>
  <c r="K22" i="13"/>
  <c r="J22" i="13"/>
  <c r="I22" i="13"/>
  <c r="K21" i="13"/>
  <c r="J21" i="13"/>
  <c r="I21" i="13"/>
  <c r="K20" i="13"/>
  <c r="J20" i="13"/>
  <c r="I20" i="13"/>
  <c r="K18" i="13"/>
  <c r="J18" i="13"/>
  <c r="I18" i="13"/>
  <c r="K17" i="13"/>
  <c r="J17" i="13"/>
  <c r="K16" i="13"/>
  <c r="K15" i="13"/>
  <c r="J15" i="13"/>
  <c r="I15" i="13"/>
  <c r="K14" i="13"/>
  <c r="J14" i="13"/>
  <c r="I14" i="13"/>
  <c r="K13" i="13"/>
  <c r="K23" i="13" s="1"/>
  <c r="J13" i="13"/>
  <c r="J23" i="13" s="1"/>
  <c r="I13" i="13"/>
  <c r="I23" i="13" s="1"/>
  <c r="K17" i="12"/>
  <c r="K16" i="12"/>
  <c r="J16" i="12"/>
  <c r="I16" i="12"/>
  <c r="K15" i="12"/>
  <c r="J15" i="12"/>
  <c r="K14" i="12"/>
  <c r="J14" i="12"/>
  <c r="I14" i="12"/>
  <c r="K13" i="12"/>
  <c r="K18" i="12" s="1"/>
  <c r="J13" i="12"/>
  <c r="J18" i="12" s="1"/>
  <c r="I13" i="12"/>
  <c r="I18" i="12" s="1"/>
  <c r="J17" i="11"/>
  <c r="I17" i="11"/>
  <c r="K16" i="11"/>
  <c r="J16" i="11"/>
  <c r="K15" i="11"/>
  <c r="K18" i="11" s="1"/>
  <c r="J15" i="11"/>
  <c r="J14" i="11"/>
  <c r="I14" i="11"/>
  <c r="J13" i="11"/>
  <c r="J18" i="11" s="1"/>
  <c r="I13" i="11"/>
  <c r="I18" i="11" s="1"/>
  <c r="J34" i="10"/>
  <c r="I34" i="10"/>
  <c r="K33" i="10"/>
  <c r="J33" i="10"/>
  <c r="I33" i="10"/>
  <c r="K32" i="10"/>
  <c r="J32" i="10"/>
  <c r="I32" i="10"/>
  <c r="K31" i="10"/>
  <c r="J31" i="10"/>
  <c r="I31" i="10"/>
  <c r="K30" i="10"/>
  <c r="J30" i="10"/>
  <c r="I30" i="10"/>
  <c r="K29" i="10"/>
  <c r="K28" i="10"/>
  <c r="J28" i="10"/>
  <c r="I28" i="10"/>
  <c r="K27" i="10"/>
  <c r="J27" i="10"/>
  <c r="I27" i="10"/>
  <c r="K26" i="10"/>
  <c r="K25" i="10"/>
  <c r="J25" i="10"/>
  <c r="I25" i="10"/>
  <c r="K24" i="10"/>
  <c r="J24" i="10"/>
  <c r="I24" i="10"/>
  <c r="K23" i="10"/>
  <c r="J23" i="10"/>
  <c r="I23" i="10"/>
  <c r="K22" i="10"/>
  <c r="J22" i="10"/>
  <c r="K21" i="10"/>
  <c r="J21" i="10"/>
  <c r="I21" i="10"/>
  <c r="K20" i="10"/>
  <c r="J20" i="10"/>
  <c r="I20" i="10"/>
  <c r="K18" i="10"/>
  <c r="J18" i="10"/>
  <c r="I18" i="10"/>
  <c r="K16" i="10"/>
  <c r="J16" i="10"/>
  <c r="I16" i="10"/>
  <c r="K14" i="10"/>
  <c r="J14" i="10"/>
  <c r="I14" i="10"/>
  <c r="K13" i="10"/>
  <c r="K36" i="10" s="1"/>
  <c r="J13" i="10"/>
  <c r="J36" i="10" s="1"/>
  <c r="I13" i="10"/>
  <c r="I36" i="10" s="1"/>
  <c r="K34" i="9"/>
  <c r="J34" i="9"/>
  <c r="I34" i="9"/>
  <c r="K33" i="9"/>
  <c r="J33" i="9"/>
  <c r="I33" i="9"/>
  <c r="K31" i="9"/>
  <c r="J31" i="9"/>
  <c r="I31" i="9"/>
  <c r="K30" i="9"/>
  <c r="J30" i="9"/>
  <c r="I30" i="9"/>
  <c r="K29" i="9"/>
  <c r="J29" i="9"/>
  <c r="I29" i="9"/>
  <c r="K28" i="9"/>
  <c r="J28" i="9"/>
  <c r="I28" i="9"/>
  <c r="K26" i="9"/>
  <c r="J26" i="9"/>
  <c r="I26" i="9"/>
  <c r="K25" i="9"/>
  <c r="J25" i="9"/>
  <c r="I25" i="9"/>
  <c r="K24" i="9"/>
  <c r="J24" i="9"/>
  <c r="I24" i="9"/>
  <c r="K23" i="9"/>
  <c r="J23" i="9"/>
  <c r="I23" i="9"/>
  <c r="K22" i="9"/>
  <c r="J22" i="9"/>
  <c r="I22" i="9"/>
  <c r="K21" i="9"/>
  <c r="J21" i="9"/>
  <c r="I21" i="9"/>
  <c r="K20" i="9"/>
  <c r="J20" i="9"/>
  <c r="I20" i="9"/>
  <c r="K19" i="9"/>
  <c r="J19" i="9"/>
  <c r="I19" i="9"/>
  <c r="K18" i="9"/>
  <c r="J18" i="9"/>
  <c r="K17" i="9"/>
  <c r="J17" i="9"/>
  <c r="I17" i="9"/>
  <c r="K16" i="9"/>
  <c r="J16" i="9"/>
  <c r="I16" i="9"/>
  <c r="K14" i="9"/>
  <c r="J14" i="9"/>
  <c r="I14" i="9"/>
  <c r="K13" i="9"/>
  <c r="K35" i="9" s="1"/>
  <c r="J13" i="9"/>
  <c r="J35" i="9" s="1"/>
  <c r="I13" i="9"/>
  <c r="I35" i="9" s="1"/>
  <c r="K33" i="8"/>
  <c r="K32" i="8"/>
  <c r="J32" i="8"/>
  <c r="K31" i="8"/>
  <c r="J31" i="8"/>
  <c r="K30" i="8"/>
  <c r="J30" i="8"/>
  <c r="K29" i="8"/>
  <c r="J29" i="8"/>
  <c r="I29" i="8"/>
  <c r="K26" i="8"/>
  <c r="J26" i="8"/>
  <c r="I26" i="8"/>
  <c r="K25" i="8"/>
  <c r="K24" i="8"/>
  <c r="J24" i="8"/>
  <c r="I24" i="8"/>
  <c r="K23" i="8"/>
  <c r="K22" i="8"/>
  <c r="J22" i="8"/>
  <c r="I22" i="8"/>
  <c r="K21" i="8"/>
  <c r="J21" i="8"/>
  <c r="I21" i="8"/>
  <c r="K20" i="8"/>
  <c r="J20" i="8"/>
  <c r="I20" i="8"/>
  <c r="K19" i="8"/>
  <c r="J19" i="8"/>
  <c r="K18" i="8"/>
  <c r="J18" i="8"/>
  <c r="I18" i="8"/>
  <c r="K17" i="8"/>
  <c r="J17" i="8"/>
  <c r="I17" i="8"/>
  <c r="K16" i="8"/>
  <c r="J16" i="8"/>
  <c r="I16" i="8"/>
  <c r="K15" i="8"/>
  <c r="J15" i="8"/>
  <c r="I15" i="8"/>
  <c r="K14" i="8"/>
  <c r="J14" i="8"/>
  <c r="I14" i="8"/>
  <c r="K13" i="8"/>
  <c r="K35" i="8" s="1"/>
  <c r="J13" i="8"/>
  <c r="J35" i="8" s="1"/>
  <c r="I13" i="8"/>
  <c r="I35" i="8" s="1"/>
  <c r="K32" i="7"/>
  <c r="J32" i="7"/>
  <c r="I32" i="7"/>
  <c r="J31" i="7"/>
  <c r="J30" i="7"/>
  <c r="I30" i="7"/>
  <c r="J29" i="7"/>
  <c r="I29" i="7"/>
  <c r="K28" i="7"/>
  <c r="J28" i="7"/>
  <c r="K27" i="7"/>
  <c r="J27" i="7"/>
  <c r="J26" i="7"/>
  <c r="I26" i="7"/>
  <c r="J25" i="7"/>
  <c r="J24" i="7"/>
  <c r="I24" i="7"/>
  <c r="J23" i="7"/>
  <c r="I23" i="7"/>
  <c r="J22" i="7"/>
  <c r="I22" i="7"/>
  <c r="K21" i="7"/>
  <c r="J21" i="7"/>
  <c r="I21" i="7"/>
  <c r="K20" i="7"/>
  <c r="J20" i="7"/>
  <c r="J19" i="7"/>
  <c r="K18" i="7"/>
  <c r="J18" i="7"/>
  <c r="I18" i="7"/>
  <c r="J17" i="7"/>
  <c r="I17" i="7"/>
  <c r="K16" i="7"/>
  <c r="J16" i="7"/>
  <c r="I16" i="7"/>
  <c r="J15" i="7"/>
  <c r="K14" i="7"/>
  <c r="J14" i="7"/>
  <c r="I14" i="7"/>
  <c r="I33" i="7" s="1"/>
  <c r="K13" i="7"/>
  <c r="K33" i="7" s="1"/>
  <c r="J13" i="7"/>
  <c r="J33" i="7" s="1"/>
  <c r="WRN24" i="6"/>
  <c r="WRN23" i="6"/>
  <c r="WRM23" i="6"/>
  <c r="WRL23" i="6"/>
  <c r="WRN22" i="6"/>
  <c r="WRM22" i="6"/>
  <c r="WRM17" i="6"/>
  <c r="WRL17" i="6"/>
  <c r="WRN16" i="6"/>
  <c r="WRM16" i="6"/>
  <c r="WRL16" i="6"/>
  <c r="WRN15" i="6"/>
  <c r="WRM15" i="6"/>
  <c r="WRN14" i="6"/>
  <c r="WRM14" i="6"/>
  <c r="WRN13" i="6"/>
  <c r="WRN26" i="6" s="1"/>
  <c r="WRM13" i="6"/>
  <c r="WRM26" i="6" s="1"/>
  <c r="WRL13" i="6"/>
  <c r="WRL26" i="6" s="1"/>
  <c r="J22" i="1"/>
  <c r="J21" i="1"/>
  <c r="I21" i="1"/>
  <c r="K20" i="1"/>
  <c r="J20" i="1"/>
  <c r="I20" i="1"/>
  <c r="J19" i="1"/>
  <c r="I19" i="1"/>
  <c r="K18" i="1"/>
  <c r="J18" i="1"/>
  <c r="I18" i="1"/>
  <c r="K17" i="1"/>
  <c r="J17" i="1"/>
  <c r="I17" i="1"/>
  <c r="K16" i="1"/>
  <c r="J16" i="1"/>
  <c r="I16" i="1"/>
  <c r="K15" i="1"/>
  <c r="J15" i="1"/>
  <c r="I15" i="1"/>
  <c r="I14" i="1"/>
  <c r="I23" i="1" s="1"/>
  <c r="K13" i="1"/>
  <c r="K23" i="1" s="1"/>
  <c r="J13" i="1"/>
  <c r="J23" i="1" s="1"/>
  <c r="ALX28" i="19"/>
  <c r="ALW28" i="19"/>
  <c r="ALX26" i="19"/>
  <c r="ALW26" i="19"/>
  <c r="ALX25" i="19"/>
  <c r="ALW25" i="19"/>
  <c r="ALX24" i="19"/>
  <c r="ALX23" i="19"/>
  <c r="ALW23" i="19"/>
  <c r="ALV23" i="19"/>
  <c r="ALX22" i="19"/>
  <c r="ALW22" i="19"/>
  <c r="ALX21" i="19"/>
  <c r="ALW21" i="19"/>
  <c r="ALX20" i="19"/>
  <c r="ALW20" i="19"/>
  <c r="ALX19" i="19"/>
  <c r="ALW19" i="19"/>
  <c r="ALV19" i="19"/>
  <c r="ALX18" i="19"/>
  <c r="ALW18" i="19"/>
  <c r="ALV18" i="19"/>
  <c r="ALX17" i="19"/>
  <c r="ALW17" i="19"/>
  <c r="ALV17" i="19"/>
  <c r="ALV29" i="19" s="1"/>
  <c r="ALX16" i="19"/>
  <c r="ALX15" i="19"/>
  <c r="ALX29" i="19" s="1"/>
  <c r="ALW15" i="19"/>
  <c r="ALX13" i="19"/>
  <c r="ALW13" i="19"/>
  <c r="ALW29" i="19" s="1"/>
  <c r="K22" i="18" l="1"/>
  <c r="I22" i="18"/>
  <c r="J22" i="18"/>
  <c r="J18" i="16"/>
  <c r="I27" i="14"/>
  <c r="K27" i="14"/>
  <c r="J27" i="14"/>
  <c r="WRM27" i="6"/>
  <c r="WRL27" i="6"/>
  <c r="WRN27" i="6" l="1"/>
  <c r="K17" i="17" l="1"/>
  <c r="K16" i="17"/>
  <c r="K15" i="17"/>
  <c r="K14" i="17"/>
  <c r="K13" i="17"/>
  <c r="K18" i="17" s="1"/>
  <c r="K17" i="15" l="1"/>
  <c r="K15" i="15"/>
  <c r="K14" i="15"/>
  <c r="K13" i="15"/>
  <c r="K18" i="15" s="1"/>
  <c r="L27" i="9" l="1"/>
  <c r="I27" i="6" l="1"/>
  <c r="J27" i="6"/>
  <c r="I21" i="19" l="1"/>
  <c r="I20" i="19"/>
  <c r="I15" i="19"/>
  <c r="I29" i="19"/>
  <c r="I13" i="19" l="1"/>
  <c r="I26" i="19"/>
  <c r="I28" i="19"/>
  <c r="J23" i="6" l="1"/>
  <c r="J22" i="6"/>
  <c r="J17" i="6"/>
  <c r="J16" i="6"/>
  <c r="J15" i="6"/>
  <c r="J14" i="6"/>
  <c r="J13" i="6"/>
  <c r="J26" i="6" s="1"/>
  <c r="J17" i="15" l="1"/>
  <c r="I17" i="15"/>
  <c r="J16" i="15"/>
  <c r="I16" i="15"/>
  <c r="J15" i="15"/>
  <c r="I15" i="15"/>
  <c r="I18" i="15" s="1"/>
  <c r="J14" i="15"/>
  <c r="J13" i="15"/>
  <c r="J18" i="15" s="1"/>
  <c r="I13" i="15"/>
  <c r="I25" i="19" l="1"/>
  <c r="J17" i="17" l="1"/>
  <c r="I17" i="17"/>
  <c r="J16" i="17"/>
  <c r="I16" i="17"/>
  <c r="J15" i="17"/>
  <c r="I15" i="17"/>
  <c r="J14" i="17"/>
  <c r="J18" i="17" s="1"/>
  <c r="I14" i="17"/>
  <c r="I18" i="17" s="1"/>
  <c r="I23" i="19" l="1"/>
  <c r="I22" i="19"/>
  <c r="I19" i="19"/>
  <c r="I18" i="19"/>
  <c r="I17" i="19"/>
  <c r="H23" i="19" l="1"/>
  <c r="H19" i="19"/>
  <c r="H18" i="19"/>
  <c r="H17" i="19"/>
  <c r="H29" i="19" s="1"/>
  <c r="I23" i="6" l="1"/>
  <c r="I17" i="6"/>
  <c r="I16" i="6"/>
  <c r="I13" i="6"/>
  <c r="LM23" i="6"/>
  <c r="LM17" i="6"/>
  <c r="LM16" i="6"/>
  <c r="LM15" i="6"/>
  <c r="LM13" i="6"/>
  <c r="LM26" i="6" s="1"/>
  <c r="I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factucoord</author>
  </authors>
  <commentList>
    <comment ref="J17" authorId="0" shapeId="0" xr:uid="{898996C6-CDD7-4402-9632-6128E8B130B3}">
      <text>
        <r>
          <rPr>
            <b/>
            <sz val="9"/>
            <color indexed="81"/>
            <rFont val="Tahoma"/>
            <family val="2"/>
          </rPr>
          <t>Se agregó un procedimiento por lo cual son 8 en total</t>
        </r>
      </text>
    </comment>
    <comment ref="K17" authorId="0" shapeId="0" xr:uid="{30117D16-B0E7-414A-A31F-6F5A497AC092}">
      <text>
        <r>
          <rPr>
            <b/>
            <sz val="9"/>
            <color indexed="81"/>
            <rFont val="Tahoma"/>
            <family val="2"/>
          </rPr>
          <t>Se agregó un procedimiento por lo cual son 8 en total</t>
        </r>
      </text>
    </comment>
    <comment ref="K18" authorId="0" shapeId="0" xr:uid="{374D4FCE-534C-4615-A70A-2D2B6DF7A28F}">
      <text>
        <r>
          <rPr>
            <b/>
            <sz val="9"/>
            <color indexed="81"/>
            <rFont val="Tahoma"/>
            <family val="2"/>
          </rPr>
          <t>Se agregó un procedimiento por lo cual son 8 en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control</author>
  </authors>
  <commentList>
    <comment ref="F13" authorId="0" shapeId="0" xr:uid="{00000000-0006-0000-0A00-000001000000}">
      <text>
        <r>
          <rPr>
            <b/>
            <sz val="9"/>
            <color indexed="81"/>
            <rFont val="Tahoma"/>
            <family val="2"/>
          </rPr>
          <t>control:</t>
        </r>
        <r>
          <rPr>
            <sz val="9"/>
            <color indexed="81"/>
            <rFont val="Tahoma"/>
            <family val="2"/>
          </rPr>
          <t xml:space="preserve">
Modificar por RIAS</t>
        </r>
      </text>
    </comment>
    <comment ref="F14" authorId="0" shapeId="0" xr:uid="{00000000-0006-0000-0A00-000002000000}">
      <text>
        <r>
          <rPr>
            <b/>
            <sz val="9"/>
            <color indexed="81"/>
            <rFont val="Tahoma"/>
            <family val="2"/>
          </rPr>
          <t>control:</t>
        </r>
        <r>
          <rPr>
            <sz val="9"/>
            <color indexed="81"/>
            <rFont val="Tahoma"/>
            <family val="2"/>
          </rPr>
          <t xml:space="preserve">
Modificar por RIAS</t>
        </r>
      </text>
    </comment>
  </commentList>
</comments>
</file>

<file path=xl/sharedStrings.xml><?xml version="1.0" encoding="utf-8"?>
<sst xmlns="http://schemas.openxmlformats.org/spreadsheetml/2006/main" count="1600" uniqueCount="671">
  <si>
    <t>Código: 26-014</t>
  </si>
  <si>
    <t>Página 1 de 1</t>
  </si>
  <si>
    <r>
      <t>REPRESENTANTE LEGAL:</t>
    </r>
    <r>
      <rPr>
        <sz val="12"/>
        <rFont val="Arial"/>
        <family val="2"/>
      </rPr>
      <t xml:space="preserve"> MYRIAM BEJARANO PULIDO</t>
    </r>
  </si>
  <si>
    <r>
      <t xml:space="preserve">EJE ESTRATEGICO MUNICIPAL: </t>
    </r>
    <r>
      <rPr>
        <sz val="12"/>
        <rFont val="Arial"/>
        <family val="2"/>
      </rPr>
      <t>UNIDOS POR EL DESARROLLO HUMANO CON INCLUSIÓN SOCIAL</t>
    </r>
  </si>
  <si>
    <t>OBJETIVO</t>
  </si>
  <si>
    <t>ACTIVIDADES</t>
  </si>
  <si>
    <t>META ANUAL</t>
  </si>
  <si>
    <t>DOCUMENTO CONTROLADO</t>
  </si>
  <si>
    <r>
      <t xml:space="preserve">DIMENSION: </t>
    </r>
    <r>
      <rPr>
        <sz val="12"/>
        <rFont val="Arial"/>
        <family val="2"/>
      </rPr>
      <t>SOCIAL (PLAN DE DESARROLLO MUNICIPAL)</t>
    </r>
  </si>
  <si>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</si>
  <si>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</si>
  <si>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</si>
  <si>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</si>
  <si>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</si>
  <si>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</si>
  <si>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</si>
  <si>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</si>
  <si>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</si>
  <si>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</si>
  <si>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</si>
  <si>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</si>
  <si>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</si>
  <si>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</si>
  <si>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</si>
  <si>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</si>
  <si>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</si>
  <si>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</si>
  <si>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</si>
  <si>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</si>
  <si>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</si>
  <si>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porcentaje de servidores y contratistas con hojas de vida y vinculación completa al SIGEP</t>
  </si>
  <si>
    <t>Gestionar la información en el SIGEP de todos los servidores públicos y contratistas de la entidad</t>
  </si>
  <si>
    <t>Plan estratégico de talento humano</t>
  </si>
  <si>
    <t>Formular, ejecutar y evaluar el Plan estratégico de talento humano</t>
  </si>
  <si>
    <t>Elaborar el Plan anual de vacantes y Plan de Previsión de Recursos Humanos que prevea y programe los recursos necesarios para proveer las vacantes mediante concurso</t>
  </si>
  <si>
    <t>Programación presupuestal con recursos contemplados para concursos</t>
  </si>
  <si>
    <t>Formular, ejecutar y evaluar eficacia del Plan de Bienestar e Incentivos (Incluído en el Plan Estratégico)</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</si>
  <si>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</si>
  <si>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</si>
  <si>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</si>
  <si>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</si>
  <si>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</si>
  <si>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</si>
  <si>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</si>
  <si>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</si>
  <si>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</si>
  <si>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</si>
  <si>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</si>
  <si>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</si>
  <si>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</si>
  <si>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</si>
  <si>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</si>
  <si>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</si>
  <si>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</si>
  <si>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</si>
  <si>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</si>
  <si>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</si>
  <si>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</si>
  <si>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</si>
  <si>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</si>
  <si>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</si>
  <si>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</si>
  <si>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</si>
  <si>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</si>
  <si>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</si>
  <si>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</si>
  <si>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</si>
  <si>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</si>
  <si>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</si>
  <si>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</si>
  <si>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</si>
  <si>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</si>
  <si>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</si>
  <si>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</si>
  <si>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</si>
  <si>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</si>
  <si>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Mapa de Riesgos de Corrupción con seguimiento cuatrimestral</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</si>
  <si>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</si>
  <si>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</si>
  <si>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</si>
  <si>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</si>
  <si>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</si>
  <si>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</si>
  <si>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</si>
  <si>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</si>
  <si>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</si>
  <si>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</si>
  <si>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</si>
  <si>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</si>
  <si>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</si>
  <si>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Informes trimestrales publicados en la página web</t>
  </si>
  <si>
    <t>Según cronograma de visitas</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</si>
  <si>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</si>
  <si>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</si>
  <si>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</si>
  <si>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</si>
  <si>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</si>
  <si>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Revisar y actualizar Plaforma Estratégica de  la entidad, incluyendo los derechos que garantiza y los problemas y necesidades sociales que está llamada a resolver.</t>
  </si>
  <si>
    <t>Grupos de valor identificados en el direccionamiento estratégico</t>
  </si>
  <si>
    <t>Grupos de valor caracterizados según metolodología del DAFP</t>
  </si>
  <si>
    <t>Informe semestral de evaluación de la gestión presentado</t>
  </si>
  <si>
    <t>lineamientos estratégicos y operativos socializados a los líderes de procesos</t>
  </si>
  <si>
    <t>Informes de seguimiento del PAAC cuatrimestral por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</si>
  <si>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</si>
  <si>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</si>
  <si>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</si>
  <si>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LINEA ESTRATEGICA  </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</si>
  <si>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</si>
  <si>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</si>
  <si>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</si>
  <si>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</si>
  <si>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</si>
  <si>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</si>
  <si>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</si>
  <si>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</si>
  <si>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</si>
  <si>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</si>
  <si>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</si>
  <si>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</si>
  <si>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</si>
  <si>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</si>
  <si>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</si>
  <si>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</si>
  <si>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</si>
  <si>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</si>
  <si>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</si>
  <si>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Gestión de la información</t>
  </si>
  <si>
    <t>Gestionar oportunamente las PQRS de Usuarios Internos y Externos.</t>
  </si>
  <si>
    <t>Realizar la medicion de la  encuesta satisfaccion de los Usuarios semestralmente</t>
  </si>
  <si>
    <t>Capacitar a la asociacion de Usuarios</t>
  </si>
  <si>
    <t>Capacitar a los Lideres de las juntas de Accion Comunal.</t>
  </si>
  <si>
    <t>Realizar anualmente la campaña de promocion de los DyD en salud.</t>
  </si>
  <si>
    <t>Satisfaccion del Usuario</t>
  </si>
  <si>
    <t>Deberes y Derechos del Usuario</t>
  </si>
  <si>
    <t>SIAU y Calidad</t>
  </si>
  <si>
    <t>SIAU</t>
  </si>
  <si>
    <t>Realizar evaluacion de competencias al personal contratista directo de la entidad.</t>
  </si>
  <si>
    <t>Evaluacion de Competencias</t>
  </si>
  <si>
    <t>Mantenimiento preventivo equipos de computo</t>
  </si>
  <si>
    <t>Implementar sistema de contabilidad por centros de costos.</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</si>
  <si>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</si>
  <si>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</si>
  <si>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</si>
  <si>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</si>
  <si>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</si>
  <si>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</si>
  <si>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</si>
  <si>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</si>
  <si>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</si>
  <si>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</si>
  <si>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</si>
  <si>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Elaborar, ejecutar y evaluar programa de mantenimiento preventivo de equipo biomédico</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</si>
  <si>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</si>
  <si>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</si>
  <si>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</si>
  <si>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</si>
  <si>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</si>
  <si>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</si>
  <si>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</si>
  <si>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</si>
  <si>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</si>
  <si>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</si>
  <si>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</si>
  <si>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</si>
  <si>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</si>
  <si>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</si>
  <si>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</si>
  <si>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</si>
  <si>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</si>
  <si>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</si>
  <si>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</si>
  <si>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</si>
  <si>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</si>
  <si>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</si>
  <si>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</si>
  <si>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</si>
  <si>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</si>
  <si>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</si>
  <si>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</si>
  <si>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</si>
  <si>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</si>
  <si>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</si>
  <si>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</si>
  <si>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</si>
  <si>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</si>
  <si>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</si>
  <si>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</si>
  <si>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</si>
  <si>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</si>
  <si>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</si>
  <si>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</si>
  <si>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</si>
  <si>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</si>
  <si>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</si>
  <si>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</si>
  <si>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planes de acción</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</si>
  <si>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</si>
  <si>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</si>
  <si>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</si>
  <si>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</si>
  <si>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</si>
  <si>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</si>
  <si>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</si>
  <si>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Documento PAMEC formulado</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</si>
  <si>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</si>
  <si>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</si>
  <si>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</si>
  <si>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</si>
  <si>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</si>
  <si>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</si>
  <si>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</si>
  <si>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</si>
  <si>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</si>
  <si>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</si>
  <si>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</si>
  <si>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</si>
  <si>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</si>
  <si>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</si>
  <si>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</si>
  <si>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Protocolo socializado con el personal de laboratorio</t>
  </si>
  <si>
    <t>Líder de Laboratorio</t>
  </si>
  <si>
    <t>Eventos adversos reportados y gestionados en el laboratorio</t>
  </si>
  <si>
    <t xml:space="preserve">Socializacion del protocolo de Identificacion del Paciente  aplicado al laboratorio    </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</si>
  <si>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</si>
  <si>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</si>
  <si>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</si>
  <si>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</si>
  <si>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</si>
  <si>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</si>
  <si>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</si>
  <si>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</si>
  <si>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</si>
  <si>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</si>
  <si>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</si>
  <si>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</si>
  <si>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</si>
  <si>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</si>
  <si>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</si>
  <si>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Reuniones de Comité realizadas</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</si>
  <si>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</si>
  <si>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</si>
  <si>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</si>
  <si>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</si>
  <si>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</si>
  <si>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e incidentes reportados mensualmente</t>
  </si>
  <si>
    <t>Eventos adversos reportados y gestionados en Urgencias y Hospitalización</t>
  </si>
  <si>
    <t>Analisis y Plan de mejoramiento de Eventos adverso</t>
  </si>
  <si>
    <t>Reunión de socialización Política y Programa de Seguridad del Paciente efectuada con el personal de Odontología</t>
  </si>
  <si>
    <t>Protocolo socializado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</si>
  <si>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</si>
  <si>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</si>
  <si>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</si>
  <si>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</si>
  <si>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</si>
  <si>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</si>
  <si>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</si>
  <si>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PROGRAMAS/                          PROCESO/        SUBPROCESO</t>
  </si>
  <si>
    <t xml:space="preserve">Reporte de eventos adversos e incidentes que ocurran en los servicios de Urgencias y Hospitalización </t>
  </si>
  <si>
    <t xml:space="preserve">Eventos e incidentes reportados </t>
  </si>
  <si>
    <t>Analisis y Plan de mejoramiento de Eventos adversos</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</si>
  <si>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</si>
  <si>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</si>
  <si>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</si>
  <si>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</si>
  <si>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</si>
  <si>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</si>
  <si>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</si>
  <si>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</si>
  <si>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</si>
  <si>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</si>
  <si>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</si>
  <si>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</si>
  <si>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Líder Proceso Jurídico</t>
  </si>
  <si>
    <t xml:space="preserve">Realizar seguimiento a la respuesta oportuna de los derechos de petición </t>
  </si>
  <si>
    <t>Auxiliar Jurídico</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</si>
  <si>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</si>
  <si>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</si>
  <si>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</si>
  <si>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</si>
  <si>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</si>
  <si>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</si>
  <si>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</si>
  <si>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</si>
  <si>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</si>
  <si>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</si>
  <si>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</si>
  <si>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</si>
  <si>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</si>
  <si>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</si>
  <si>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</si>
  <si>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</si>
  <si>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</si>
  <si>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</si>
  <si>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</si>
  <si>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</si>
  <si>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</si>
  <si>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</si>
  <si>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</si>
  <si>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</si>
  <si>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</si>
  <si>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</si>
  <si>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</si>
  <si>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</si>
  <si>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</si>
  <si>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</si>
  <si>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</si>
  <si>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</si>
  <si>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</si>
  <si>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</si>
  <si>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</si>
  <si>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</si>
  <si>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</si>
  <si>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</si>
  <si>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</si>
  <si>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</si>
  <si>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</si>
  <si>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</si>
  <si>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</si>
  <si>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</si>
  <si>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</si>
  <si>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</si>
  <si>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</si>
  <si>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</si>
  <si>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</si>
  <si>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</si>
  <si>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</si>
  <si>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</si>
  <si>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</si>
  <si>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</si>
  <si>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</si>
  <si>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</si>
  <si>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temas relacionados con salud según necesidades identificadas en la encuesta de satisfaccion de los mismos.</t>
  </si>
  <si>
    <t>Capacitar a los usuarios en programas de PyD.</t>
  </si>
  <si>
    <t>Auditor Médico</t>
  </si>
  <si>
    <t>Líder Programa Ritmo Positivo</t>
  </si>
  <si>
    <t>Líder Programa Creciendo Juntos</t>
  </si>
  <si>
    <t>Enfermera auditora</t>
  </si>
  <si>
    <t>Lider PyD</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</si>
  <si>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</si>
  <si>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</si>
  <si>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</si>
  <si>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</si>
  <si>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MIPG: Dimensión Gestión con valores para resultados: Política Gobierno Digital                                              Política Servicio al ciudadano</t>
  </si>
  <si>
    <t>MIPG: Dimensión Gestión con Valores para Resultados - Política Participacion ciudadana</t>
  </si>
  <si>
    <t>Lider Epidemiología</t>
  </si>
  <si>
    <t>Informe trimestral de RIPS</t>
  </si>
  <si>
    <t>Realizar análisis de casos de Sífilis congénita en partos atendidos en la E.S.E.</t>
  </si>
  <si>
    <t>Capacitaciones a Asociación de Usuarios en PyD realizadas</t>
  </si>
  <si>
    <t>Perfil epidemiológico elaborado</t>
  </si>
  <si>
    <t>Plan Estratégico de Tecnologías de Información (PETI) elaborado y publicado en la página web</t>
  </si>
  <si>
    <t>Plan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</si>
  <si>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</si>
  <si>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</si>
  <si>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</si>
  <si>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</si>
  <si>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</si>
  <si>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Gerencia</t>
  </si>
  <si>
    <t>Socializacion del protocolo de Identificacion del Paciente</t>
  </si>
  <si>
    <t>Costos</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</si>
  <si>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</si>
  <si>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</si>
  <si>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</si>
  <si>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</si>
  <si>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</si>
  <si>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</si>
  <si>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</si>
  <si>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</si>
  <si>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</si>
  <si>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</si>
  <si>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</si>
  <si>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</si>
  <si>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 xml:space="preserve">MIPG: Dimensión Gestión con Valores para resultados: Política de </t>
  </si>
  <si>
    <t>Formular la estrategia de racionalización de trámites cumpliendo con los parámetros establecidos por la política de racionalización de trámites</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</si>
  <si>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</si>
  <si>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</si>
  <si>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</si>
  <si>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</si>
  <si>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</si>
  <si>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</si>
  <si>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</si>
  <si>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</si>
  <si>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Sistemas de costos implementado</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</si>
  <si>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</si>
  <si>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</si>
  <si>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</si>
  <si>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</si>
  <si>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</si>
  <si>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</si>
  <si>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</si>
  <si>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</si>
  <si>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</si>
  <si>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</si>
  <si>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</si>
  <si>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</si>
  <si>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</si>
  <si>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</si>
  <si>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</si>
  <si>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</si>
  <si>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</si>
  <si>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</si>
  <si>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</si>
  <si>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</si>
  <si>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</si>
  <si>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Documento MIPG de la entidad</t>
  </si>
  <si>
    <t>Documentar el Modelo Integrado de Planeación y Gestión del Hospital en armonía con la NTC ISO 9001:2015 y el SOGC</t>
  </si>
  <si>
    <t>Gerencia, Planeación, Calidad y Comité de Gerencia</t>
  </si>
  <si>
    <t>Gerencia, Planeación</t>
  </si>
  <si>
    <t>Realizar seguimiento a la gestión de los riesgos de los diferentes procesos y brindar asesoría y retroalimentación</t>
  </si>
  <si>
    <t xml:space="preserve">Seguimiento trimestral a Mapas de riesgo por procesos </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</si>
  <si>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</si>
  <si>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</si>
  <si>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</si>
  <si>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</si>
  <si>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</si>
  <si>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</si>
  <si>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</si>
  <si>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31/06/2019</t>
  </si>
  <si>
    <t>Planeación, Comité de Gestión y Desempeño</t>
  </si>
  <si>
    <t>31/122019</t>
  </si>
  <si>
    <t>Según cronograma</t>
  </si>
  <si>
    <t>Según cronograma de auditoria</t>
  </si>
  <si>
    <t>Informe trimestral de seguimiento a los compromisos de Ley de transparencia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</si>
  <si>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</si>
  <si>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</si>
  <si>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</si>
  <si>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</si>
  <si>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</si>
  <si>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</si>
  <si>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</si>
  <si>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</si>
  <si>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</si>
  <si>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</si>
  <si>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</si>
  <si>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Según directrices DAFP</t>
  </si>
  <si>
    <t>Líder de SST</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</si>
  <si>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</si>
  <si>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</si>
  <si>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</si>
  <si>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</si>
  <si>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</si>
  <si>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</si>
  <si>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</si>
  <si>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 xml:space="preserve">Informe de Inventario elaborado </t>
  </si>
  <si>
    <t>Proyectar y ejecutar Programa Auditoria Interna de la norma ISO 9001-2015</t>
  </si>
  <si>
    <t>N/A</t>
  </si>
  <si>
    <t xml:space="preserve">Hacer seguimiento a los planes de mejoramiento suscritos al proceso de calidad. </t>
  </si>
  <si>
    <t>Informes de seguimiento al cumplimiento de planes de mejora suscritos al proceso de calidad</t>
  </si>
  <si>
    <t>SEGUIMIENTO</t>
  </si>
  <si>
    <t>OBSERVACIONES</t>
  </si>
  <si>
    <t>TRIM I</t>
  </si>
  <si>
    <t>TRIM II</t>
  </si>
  <si>
    <t>TRIM III</t>
  </si>
  <si>
    <t>TRIM IV</t>
  </si>
  <si>
    <t>I TRIMESTRE</t>
  </si>
  <si>
    <t>Se elaboró El Plan Anual de Adquisiciones, el cual fue aprobado por el Comité de Compras y publicado en la pagina web de la entidad el 31 de Enero de 2019</t>
  </si>
  <si>
    <t>Se realizaron entregas parciales al Laboratorio Clinico de algunos elementos debido a que algunos productos a principio de año, requieren de importación y se demoran mas tiempo para su entrega</t>
  </si>
  <si>
    <t>NA</t>
  </si>
  <si>
    <t>El Inventario de Almacen se realiza el 28 de Junio/19</t>
  </si>
  <si>
    <t>Se realizó Evaluación de Proveedores del Primer Semestre 2019</t>
  </si>
  <si>
    <t>Inventarios de Activos Fijos programado para el 28 de Junio/19</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</si>
  <si>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</si>
  <si>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</si>
  <si>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</si>
  <si>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</si>
  <si>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</si>
  <si>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EVIDENCIAS</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</si>
  <si>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</si>
  <si>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</si>
  <si>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Lista de asistencia</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</si>
  <si>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</si>
  <si>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</si>
  <si>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Auditoria de historias clinicas</t>
  </si>
  <si>
    <t>Planilla de seguimiento de gestantes, estadisticas CNT</t>
  </si>
  <si>
    <t>Lista de asistencia de las gestantes al curso psicorpofilactico</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</si>
  <si>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</si>
  <si>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Se esta conformando el grupo de pacientes del programa de riesgo cardiovascular</t>
  </si>
  <si>
    <t>Se ha asistido a las  brigadas según programación</t>
  </si>
  <si>
    <t>Registros fotograficos, lista de asistencia.</t>
  </si>
  <si>
    <t>Se ha realizado capacitacion a los facturados y al grupo de auxiliares de Planta</t>
  </si>
  <si>
    <t>Asistencia y registro fotografico</t>
  </si>
  <si>
    <t>N.A</t>
  </si>
  <si>
    <t>No está programado para este trimestre</t>
  </si>
  <si>
    <t>Se ha realizado charlas con los usuarios de consulta externa</t>
  </si>
  <si>
    <t>lista de asistencia</t>
  </si>
  <si>
    <t xml:space="preserve">Mensualmente se realiza el monitoreo por EPS </t>
  </si>
  <si>
    <t>Matriz de seguimiento por EPS</t>
  </si>
  <si>
    <t>Se ha cumplido de acuerdo al cronograma</t>
  </si>
  <si>
    <t>28 de marzo 2018 se  realizó socialización con el manual de toma de muestras , con énfasis en el llamado redundante e identificación  comparando stiker con orden médica</t>
  </si>
  <si>
    <t>LINEA ESTRATEGICA</t>
  </si>
  <si>
    <r>
      <t xml:space="preserve">se realizo actividad de seguridad del paciente con respecto al area de dontologia el dia 13 de febrero del 2019, charla a cargo de la jefe natalia responsable de seguridad del paciente. para el I trimestre </t>
    </r>
    <r>
      <rPr>
        <b/>
        <sz val="12"/>
        <color rgb="FF000000"/>
        <rFont val="Calibri2"/>
      </rPr>
      <t xml:space="preserve">  Asistencias a reunion internas ,socializaciones de temas tratados</t>
    </r>
  </si>
  <si>
    <t>REUNION PROGRAMADA PARA EL II TRIMESTRE</t>
  </si>
  <si>
    <t>no ocurrieron eventos adversos en el primer  trimestre  se diligencian formatos en 0</t>
  </si>
  <si>
    <t>no ocurrieron eventos adversos en el primer  trimestre  se diligencian formatos en 0  por ende n se reliza socializacion</t>
  </si>
  <si>
    <t>Programa de Formación y Capacitación</t>
  </si>
  <si>
    <t>en el primer trimestre se asiste a todos los cronogramas progrmados (pifc) listados de asistencia a reuniones y capacitaciones</t>
  </si>
  <si>
    <t>EVIDENCIA</t>
  </si>
  <si>
    <t>Esta actividad se realizará durante los meses de mayo  y septiembre.</t>
  </si>
  <si>
    <t>Esta actividad se realizará durante los meses de junio  y octubre.</t>
  </si>
  <si>
    <t>Informe enviado ubicado en archivo digiltal de Sistemas.</t>
  </si>
  <si>
    <t xml:space="preserve">Se realiza mensualmente el reporte de medicamentos pendientes. A las EPS que lo solicitan como son  Medimas y Saludvida. </t>
  </si>
  <si>
    <t>Correo electrónico de farmacia por el que se envió el informe  a las EPS.</t>
  </si>
  <si>
    <t>Se han realizado las reuniones del comité de farmacia y terapeutica mensualmente.</t>
  </si>
  <si>
    <t>Carpeta de actas de Comité de Farmacia y Terapéutica en Archivo de Servicio Farmacéutico.</t>
  </si>
  <si>
    <t>Los inventarios del servicio farmaceutico se realizaran cada cuatro meses.                   El primer inventario del servicio farmaceutico  se realizará el 26 de abril del 2019.</t>
  </si>
  <si>
    <t xml:space="preserve">Se elaboró cronograma de formacion y capacitación del proceso. Pero no se ha ejecutado  ninguna actividad. </t>
  </si>
  <si>
    <t xml:space="preserve">                              </t>
  </si>
  <si>
    <t xml:space="preserve">Nombre del Proceso </t>
  </si>
  <si>
    <t xml:space="preserve">Porcentaje de Avance </t>
  </si>
  <si>
    <t>Jurídica</t>
  </si>
  <si>
    <t>Calidad</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</si>
  <si>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</si>
  <si>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</si>
  <si>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</si>
  <si>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</si>
  <si>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</si>
  <si>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</si>
  <si>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</si>
  <si>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</si>
  <si>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</si>
  <si>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</si>
  <si>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</si>
  <si>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EVALUACIÓN PLANES DE ACCIÓN                              TRIMESTRE I 2019</t>
  </si>
  <si>
    <t>EVALUACIÓN PLANES DE ACCIÓN                              TRIMESTRE II 2019</t>
  </si>
  <si>
    <t xml:space="preserve">Porcentaje de Avance Trim I </t>
  </si>
  <si>
    <t>Porcentaje de Avance Trim II</t>
  </si>
  <si>
    <t>Porcentaje de Avance Trim III</t>
  </si>
  <si>
    <t>MYRIAM BEJARANO PULIDO</t>
  </si>
  <si>
    <t xml:space="preserve">Gerente </t>
  </si>
  <si>
    <t>Líder Sistemas, Calidad, Control Interno</t>
  </si>
  <si>
    <t>Líder Sistemas</t>
  </si>
  <si>
    <t xml:space="preserve">NA </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</si>
  <si>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</si>
  <si>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</si>
  <si>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</si>
  <si>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</si>
  <si>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</si>
  <si>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Formular el Plan anual de trabajo de Seguridad y Salud en el Trabajo (Incluído en el Plan Estratégico)</t>
  </si>
  <si>
    <t xml:space="preserve"> Plan anual de trabajo de Seguridad y Salud en el Trabajo formulado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</si>
  <si>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</si>
  <si>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</si>
  <si>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</si>
  <si>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Ejecutar actividades de 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</si>
  <si>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</si>
  <si>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</si>
  <si>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Analizar los resultados obtenidos de la evaluación de desempeño de conformidad con la normatividad vigente como insumo para la mejora</t>
  </si>
  <si>
    <t>01/011/2019</t>
  </si>
  <si>
    <t>Líder de Talento Humano - Gerente</t>
  </si>
  <si>
    <t>01/072019</t>
  </si>
  <si>
    <t>Líder de Talento Humano - Comitè de ètica y comitè de Bienestar</t>
  </si>
  <si>
    <t>Implementar acciones de mejora de acuerdo a los hallazgos de la medicion del clima laboral - ARL</t>
  </si>
  <si>
    <t xml:space="preserve">Se debe ajustar la página web, con la ingeniera, ya que no existe orden en la  </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</si>
  <si>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</si>
  <si>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</si>
  <si>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</si>
  <si>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</si>
  <si>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</si>
  <si>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</si>
  <si>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</si>
  <si>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</si>
  <si>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 xml:space="preserve">Se realizan las contrataciones de los softwares CNT, Workmanager, y licencias de office 2013 según contratos 64, 42 y  63. </t>
  </si>
  <si>
    <t xml:space="preserve">De acuerdo a programacion realizada con Contraloría, se diseña CRONOGRAMA PRUEBAS CNT VERSION 19.1 de :                                Facturacion
Contabilidad
Presupuesto
CXP
CXC
Nomina
Cartera
Inventarios
</t>
  </si>
  <si>
    <t>marzo de 2019 - abril 2019</t>
  </si>
  <si>
    <t>Septiembre y octubre de 2019</t>
  </si>
  <si>
    <t>Construir el plan de accion de la politica de participacion social en salud.</t>
  </si>
  <si>
    <t>cumplido, se formula el plan de accion de la politica de participacion social en salud.</t>
  </si>
  <si>
    <t>Informes de oportunidad en la asignación de citas y entrega de medicamentosa las aseguradoras</t>
  </si>
  <si>
    <t>Se viene realizando dicha actividad a las diferentes EPS mes a mes.</t>
  </si>
  <si>
    <t xml:space="preserve">Perfil epidemiológico elaborado el dia 15 de Abril. </t>
  </si>
  <si>
    <t>No se presenta ningun caso para Sifilis Congenita.</t>
  </si>
  <si>
    <t>Capacitaciones realizadas en temas relacionados con salud según necesidades identificadas en la encuesta de satisfaccion de los mismos.</t>
  </si>
  <si>
    <t xml:space="preserve">SEGUIMIENTO </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</si>
  <si>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</si>
  <si>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</si>
  <si>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</si>
  <si>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</si>
  <si>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 xml:space="preserve">Líder Proceso Facturación </t>
  </si>
  <si>
    <t>Realizar seguimento mensual al estado de contratos de ventas de servicios de salud</t>
  </si>
  <si>
    <t>Auditorias mensuales a facturadores</t>
  </si>
  <si>
    <t>Realizar gestión de cobro de cartera a particulares</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</si>
  <si>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</si>
  <si>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</si>
  <si>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</si>
  <si>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</si>
  <si>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</si>
  <si>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</si>
  <si>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</si>
  <si>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en comunicado interno n°000046 de 2019, se establece que para cumplir con esta producto, son necesarias realizar 11 actividades cada una de estas con un porcentaje de participacion diferente, para el I trimestre se realizaron 4 actividades que representan el 17,5%</t>
  </si>
  <si>
    <t xml:space="preserve">Líder Costos </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</si>
  <si>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</si>
  <si>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</si>
  <si>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</si>
  <si>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</si>
  <si>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</si>
  <si>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</si>
  <si>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</si>
  <si>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</si>
  <si>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</si>
  <si>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</si>
  <si>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</si>
  <si>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31/11/2019</t>
  </si>
  <si>
    <t>ESPACIOS DE DIALOG0</t>
  </si>
  <si>
    <t xml:space="preserve">PLAN DE ACCIÓN PROCESO  DIRECCIONAMIENTO ESTRATÉGICO Y PLANEACIÓN </t>
  </si>
  <si>
    <t>Procedimientos de facturación elaborados</t>
  </si>
  <si>
    <t xml:space="preserve">Procedimientos de facturación socializados e implementados </t>
  </si>
  <si>
    <t>Direccionamiento estratégico y planeación</t>
  </si>
  <si>
    <t xml:space="preserve">Programar actividades de Inducción </t>
  </si>
  <si>
    <t xml:space="preserve">Programar actividades de Reinducción </t>
  </si>
  <si>
    <t>PROGRAMAS/                          PROCESO/ SUBPROCESO</t>
  </si>
  <si>
    <t>Se recepcionan para I  TRIMESTRE  5 PQRSYF y se gestionan dentro de los parametros establecidos.Se recepcionan para II trimestre 8 PQRSYF y se gestionan dentro de los parametros establecidos.</t>
  </si>
  <si>
    <t>Capacitacion a la asociacion de Usuarios sobre presupuesot 2018 el 14 de Marzo de 2019.
capacitacion contratos EPS 11 de Abril. Capacitacion en mayo Dy D</t>
  </si>
  <si>
    <t>i TRIMESTRE:Dicha actividad se realizara para el mes de mayo el dia 29. II Trimestre: este enforme se presenta en julio</t>
  </si>
  <si>
    <t xml:space="preserve">I Trimestre: 5 de Febrero socializacion dia internacional de lepra.
13 de Marzo control de plagas.
27 de Marzo dia mundial de la tuberculosis. II trimestre: VIH - sifilis gestacional  mayo 29: DNT aguda moderada severa - Intento suicida EDA IRA
</t>
  </si>
  <si>
    <t xml:space="preserve">Se analizo  evento adverso ocurrido el 9 de mayo 2019 </t>
  </si>
  <si>
    <t>Se diligencia el formato de Riesgos para los meses de  abril, mayo y junio  2019</t>
  </si>
  <si>
    <t>Se socializó el manual de toma de  coloracion  evidencia en formato de asistencia el 16 de abril 2019, se reprogramo la capacitacion sobre manual de bioseguridad  para agosto 2019</t>
  </si>
  <si>
    <t>Se socializará a funcionarios del Servicio farmacéutico por parte de la responsable del Programa de Seguridad del Paciente para el mes de junio.</t>
  </si>
  <si>
    <t>Lista de asistencia en carpeta de socializaciones y capacitaciones en el Archivo del Servicio Farmacéutico.</t>
  </si>
  <si>
    <t>Evaluaciones realizadas al procedimiento</t>
  </si>
  <si>
    <r>
      <t xml:space="preserve">Carpeta de lista de chequeo Procedimiento de dispensación (ambulatoria) informada y facturación de medicamentos y dispositivos médicos en el Archivo del Servicio Farmacéutico. </t>
    </r>
    <r>
      <rPr>
        <b/>
        <sz val="10"/>
        <color theme="1"/>
        <rFont val="Arial"/>
        <family val="2"/>
      </rPr>
      <t>(Mayo)</t>
    </r>
  </si>
  <si>
    <r>
      <t xml:space="preserve">Carpeta de lista de chequeo Procedimiento de dispensación (intrahospitalaria) facturación de medicamentos y dispositivos médicos en el Archivo del Servicio Farmacéutico. </t>
    </r>
    <r>
      <rPr>
        <b/>
        <sz val="10"/>
        <color theme="1"/>
        <rFont val="Arial"/>
        <family val="2"/>
      </rPr>
      <t>(Junio)</t>
    </r>
  </si>
  <si>
    <r>
      <rPr>
        <b/>
        <sz val="10"/>
        <color theme="1"/>
        <rFont val="Arial"/>
        <family val="2"/>
      </rPr>
      <t>*</t>
    </r>
    <r>
      <rPr>
        <sz val="10"/>
        <color theme="1"/>
        <rFont val="Arial"/>
        <family val="2"/>
      </rPr>
      <t xml:space="preserve">Se realizó reporte en Cero,para el programa de Farmacovigilancia en  los meses de enero a marzo. ya que  no se recibió notificación de Evento adverso ó incidente relacionado con medicamentos.                                       </t>
    </r>
    <r>
      <rPr>
        <b/>
        <sz val="10"/>
        <color theme="1"/>
        <rFont val="Arial"/>
        <family val="2"/>
      </rPr>
      <t>*</t>
    </r>
    <r>
      <rPr>
        <sz val="10"/>
        <color theme="1"/>
        <rFont val="Arial"/>
        <family val="2"/>
      </rPr>
      <t xml:space="preserve">El reporte trimestral  de Tecnovigilancia  y Reactivovigilancia se realizará la primera semana del mes de  abril.                                                         Se realizo reporte en cero para el programa de Farmacovigilancia en los meses de abril a junio.ya que  no se recibió notificación de Evento adverso ó incidente relacionado con medicamentos.                                     *El reporte trimestral de Tecnovigilancia y Reactivovigilancia se realizo el 1 de abril 2019. El proximo reporte se hara la primera semana de julio.                        </t>
    </r>
  </si>
  <si>
    <t xml:space="preserve">carpeta  de reportes de farmacovigilancia, tecnovigilancia y reactivovigilancia en el computador de farmacia. </t>
  </si>
  <si>
    <t>Se envió informe del cuarto trimestre del año 2018 la primera semana del mes de enero.   El trimestre que comprende los meses de enero a marzo del 2019  se reportara  en el mes de abril.                             Se envió informe del primer trimestre del año 2019 la primera semana del mes de abril.   El trimestre que comprende los meses de abril a junio del 2019  se reportara  en el mes de julio.</t>
  </si>
  <si>
    <t>Evidencias del inventario en computador del servicio farmaceutico, y en fisico lista de los asistentes y colaboradores en el archivador del servivio farmaceutico).</t>
  </si>
  <si>
    <t>Protocolo socializado con el personal de hospitalización y urgencias</t>
  </si>
  <si>
    <t>Falta incluirlos en el Plan de compras</t>
  </si>
  <si>
    <t>EVALUACIÓN PLANES DE ACCIÓN                                                                ACUMULADO 2019</t>
  </si>
  <si>
    <t>EVALUACIÓN PLANES DE ACCIÓN                              TRIMESTRE III 2019</t>
  </si>
  <si>
    <t>PRUEBAS</t>
  </si>
  <si>
    <t>Direccionamiento  estratégico y planeación</t>
  </si>
  <si>
    <t>Autoevaluación de los estándares de Acreditación según normatividad, realizada</t>
  </si>
  <si>
    <t>Autoevaluación de los estándares de Habilitación según normatividad, realizada</t>
  </si>
  <si>
    <t>Informes mensuales presentados de cargos abiertos y facturas de contado sin factura a crédito</t>
  </si>
  <si>
    <t>Informes mensuales presentados del estado de contratos de ventas de servicios de salud</t>
  </si>
  <si>
    <t>Auditorias mensualesrealizadas a los facturadores</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</si>
  <si>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</si>
  <si>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</si>
  <si>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</si>
  <si>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</si>
  <si>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 xml:space="preserve">No. actividades realizadas/No. actividades programadas. parametrización del software CNT </t>
  </si>
  <si>
    <t>Cronograma de mantenimiento preventivo equipos de cómputo ejecutado con evidencias</t>
  </si>
  <si>
    <t>Informes presentados oportunamente a los entes de control</t>
  </si>
  <si>
    <t>Porcentaje de PQRSYF gestionadas dentro de los parámetros establecidos.</t>
  </si>
  <si>
    <t>Una medición de la encuesta satisfacción de los Usuarios realizada semestralmente</t>
  </si>
  <si>
    <t>Una capacitación semestral a la asociación de Usuarios</t>
  </si>
  <si>
    <t>Una capacitación trimestral a los Líderes de las juntas de Acción Comunal.</t>
  </si>
  <si>
    <t xml:space="preserve">Una campaña de promoción de los D y D en salud en el mes de septiembre </t>
  </si>
  <si>
    <t>Plan de acción de la política de participación social en salud. Elaborado</t>
  </si>
  <si>
    <t>Guías de atención a enfermedades de interés en salud pública. Socializadas</t>
  </si>
  <si>
    <t>Casos analizados de Recién Nacidos con diagnóstico de Sífilis congénita en población atendida por la ESE en la vigencia</t>
  </si>
  <si>
    <t>Revisar y actualizar Plaforma Estratégica de  la entidad, incluyendo los derechos que garantiza y los problemas y necesidades sociales que está llamada a resolverDerechos, problemas y necesidades ciudadanas llamados a resolver descritos en el Direccionamiento Estratégico</t>
  </si>
  <si>
    <t>Derechos, problemas y necesidades ciudadanas llamados a resolver descritos en el Direccionamiento Estratégico</t>
  </si>
  <si>
    <t>Informes de seguimiento al Plan de sostenimiento (habilitacion)</t>
  </si>
  <si>
    <t>Documento PAMEC ajustado</t>
  </si>
  <si>
    <t>Elaborar y ejecutar el cronograma de Formacion y Capacitacion del proceso financiero</t>
  </si>
  <si>
    <t>PIFC  evaluado</t>
  </si>
  <si>
    <t>Plan de Bienestar e incentivos ejecudo y evaluado</t>
  </si>
  <si>
    <t>Resultados de la auditoria interna del SGSST)</t>
  </si>
  <si>
    <t xml:space="preserve">Evidencia de programacion inducción </t>
  </si>
  <si>
    <t xml:space="preserve">Evidencia de inducción y su eficacia </t>
  </si>
  <si>
    <t xml:space="preserve">Evidencia deprogramacion de la reinducción </t>
  </si>
  <si>
    <t>Ejecutar actividades de Reinducción y evalúar la eficacia de la implementación de la inducciòn</t>
  </si>
  <si>
    <t>Evidencia de reinducción y su eficacia</t>
  </si>
  <si>
    <t>Plan de mejora ejecutado de la medicion de clima laboral</t>
  </si>
  <si>
    <t>Base de datos actualizada del personal de planta</t>
  </si>
  <si>
    <t>Evaluaciòn del desempeño</t>
  </si>
  <si>
    <t>Evaluacion de resultados de evaluaciones de desempeño</t>
  </si>
  <si>
    <t>Codigo de integridad adaptado y adoptado</t>
  </si>
  <si>
    <t>Código de Integridad socializado e implementado</t>
  </si>
  <si>
    <t>Evaluacion anual de competencias al personal contratista directo de la entidad.</t>
  </si>
  <si>
    <t>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</si>
</sst>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240A]General"/>
    <numFmt numFmtId="165" formatCode="[$-240A]0%"/>
    <numFmt numFmtId="166" formatCode="[$-240A]dd/mm/yyyy"/>
    <numFmt numFmtId="167" formatCode="[$-240A]0"/>
  </numFmts>
  <fonts count="37">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1"/>
      <color indexed="8"/>
      <name val="Arial"/>
      <family val="2"/>
    </font>
    <font>
      <sz val="9"/>
      <color indexed="81"/>
      <name val="Tahoma"/>
      <family val="2"/>
    </font>
    <font>
      <b/>
      <sz val="9"/>
      <color indexed="81"/>
      <name val="Tahoma"/>
      <family val="2"/>
    </font>
    <font>
      <sz val="10"/>
      <color rgb="FFFF0000"/>
      <name val="Arial"/>
      <family val="2"/>
    </font>
    <font>
      <b/>
      <sz val="9"/>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b/>
      <sz val="12"/>
      <color rgb="FF000000"/>
      <name val="Arial"/>
      <family val="2"/>
    </font>
    <font>
      <b/>
      <sz val="12"/>
      <color rgb="FF000000"/>
      <name val="Arial1"/>
    </font>
    <font>
      <b/>
      <sz val="12"/>
      <color rgb="FF000000"/>
      <name val="Calibri1"/>
    </font>
    <font>
      <b/>
      <sz val="12"/>
      <color rgb="FF000000"/>
      <name val="Calibri2"/>
    </font>
    <font>
      <sz val="9"/>
      <color rgb="FF000000"/>
      <name val="Arial"/>
      <family val="2"/>
    </font>
    <font>
      <b/>
      <sz val="12"/>
      <color theme="1"/>
      <name val="Calibri"/>
      <family val="2"/>
      <scheme val="minor"/>
    </font>
    <font>
      <sz val="12"/>
      <color theme="1"/>
      <name val="Calibri"/>
      <family val="2"/>
      <scheme val="minor"/>
    </font>
    <font>
      <sz val="12"/>
      <name val="Calibri"/>
      <family val="2"/>
      <scheme val="minor"/>
    </font>
    <font>
      <b/>
      <sz val="10"/>
      <name val="Arial"/>
      <family val="2"/>
    </font>
    <font>
      <sz val="12"/>
      <color rgb="FF000000"/>
      <name val="Arial"/>
      <family val="2"/>
    </font>
    <font>
      <sz val="9"/>
      <color rgb="FFFF0000"/>
      <name val="Arial"/>
      <family val="2"/>
    </font>
    <font>
      <sz val="10"/>
      <color rgb="FF000000"/>
      <name val="Arial1"/>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theme="2" tint="-9.9978637043366805E-2"/>
        <bgColor indexed="64"/>
      </patternFill>
    </fill>
    <fill>
      <patternFill patternType="solid">
        <fgColor rgb="FFA6A6A6"/>
        <bgColor rgb="FFA6A6A6"/>
      </patternFill>
    </fill>
    <fill>
      <patternFill patternType="solid">
        <fgColor rgb="FFBFBFBF"/>
        <bgColor rgb="FFBFBFBF"/>
      </patternFill>
    </fill>
    <fill>
      <patternFill patternType="solid">
        <fgColor rgb="FFB3B3B3"/>
        <bgColor rgb="FFB3B3B3"/>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rgb="FFFFFFFF"/>
        <bgColor indexed="64"/>
      </patternFill>
    </fill>
    <fill>
      <patternFill patternType="solid">
        <fgColor rgb="FFFFFF00"/>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64" fontId="24"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633">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13" fillId="0" borderId="1" xfId="0" applyFont="1" applyBorder="1" applyAlignment="1">
      <alignment vertical="center" wrapText="1"/>
    </xf>
    <xf numFmtId="0" fontId="13" fillId="0" borderId="1"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9" fontId="7"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7"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center" wrapText="1"/>
    </xf>
    <xf numFmtId="0" fontId="1" fillId="0" borderId="0" xfId="0" applyFont="1" applyAlignment="1">
      <alignment horizontal="center" vertical="center" wrapText="1"/>
    </xf>
    <xf numFmtId="14" fontId="13"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 fillId="0" borderId="0" xfId="0" applyFont="1" applyAlignment="1">
      <alignment horizontal="center" vertical="center" wrapText="1"/>
    </xf>
    <xf numFmtId="1" fontId="13" fillId="0" borderId="1" xfId="0" applyNumberFormat="1" applyFont="1" applyBorder="1" applyAlignment="1">
      <alignment horizontal="center" vertical="center" wrapText="1"/>
    </xf>
    <xf numFmtId="0" fontId="13" fillId="2" borderId="1" xfId="0" applyFont="1" applyFill="1" applyBorder="1" applyAlignment="1">
      <alignment horizontal="justify" vertical="center" wrapText="1"/>
    </xf>
    <xf numFmtId="9" fontId="13" fillId="0" borderId="1" xfId="0" applyNumberFormat="1" applyFont="1" applyBorder="1" applyAlignment="1">
      <alignment horizontal="center" vertical="center" wrapText="1"/>
    </xf>
    <xf numFmtId="0" fontId="13" fillId="2" borderId="9" xfId="0" applyFont="1" applyFill="1" applyBorder="1" applyAlignment="1">
      <alignment horizontal="left" vertical="top"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3" fillId="2"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left"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13" fillId="5" borderId="1" xfId="0" applyFont="1" applyFill="1" applyBorder="1" applyAlignment="1">
      <alignment horizontal="justify" vertical="top" wrapText="1"/>
    </xf>
    <xf numFmtId="0" fontId="13" fillId="0" borderId="1" xfId="0" applyFont="1" applyBorder="1" applyAlignment="1">
      <alignment horizontal="justify" vertical="top" wrapText="1"/>
    </xf>
    <xf numFmtId="1" fontId="13"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1" xfId="1" applyNumberFormat="1" applyFont="1" applyBorder="1" applyAlignment="1">
      <alignment horizontal="center"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5" fillId="0" borderId="0" xfId="0" applyFont="1" applyBorder="1" applyAlignment="1">
      <alignment horizontal="left" vertical="top"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3" fillId="0" borderId="16" xfId="0" applyNumberFormat="1" applyFont="1" applyBorder="1" applyAlignment="1">
      <alignment vertical="center" wrapText="1"/>
    </xf>
    <xf numFmtId="0" fontId="1" fillId="0" borderId="1" xfId="0" applyFont="1" applyBorder="1" applyAlignment="1">
      <alignment horizontal="justify" vertical="center" wrapText="1"/>
    </xf>
    <xf numFmtId="0" fontId="13" fillId="2" borderId="26" xfId="0" applyFont="1" applyFill="1" applyBorder="1" applyAlignment="1">
      <alignment horizontal="justify"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9" fontId="1" fillId="0" borderId="0" xfId="0" applyNumberFormat="1" applyFont="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 fontId="1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14" fontId="19"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justify" vertical="center" wrapText="1"/>
    </xf>
    <xf numFmtId="9" fontId="13" fillId="2" borderId="1"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9" fontId="10" fillId="0" borderId="0" xfId="0" applyNumberFormat="1" applyFont="1" applyAlignment="1">
      <alignment horizontal="center" vertical="center" wrapText="1"/>
    </xf>
    <xf numFmtId="0" fontId="8" fillId="4" borderId="30" xfId="0" applyFont="1" applyFill="1" applyBorder="1" applyAlignment="1">
      <alignment horizontal="center" vertical="center" wrapText="1"/>
    </xf>
    <xf numFmtId="9" fontId="1" fillId="0" borderId="0" xfId="0" applyNumberFormat="1" applyFont="1" applyAlignment="1">
      <alignment horizontal="justify" vertical="center" wrapText="1"/>
    </xf>
    <xf numFmtId="0" fontId="1"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14" fontId="13" fillId="0" borderId="26" xfId="0" applyNumberFormat="1" applyFont="1" applyBorder="1" applyAlignment="1">
      <alignment horizontal="justify" vertical="center" wrapText="1"/>
    </xf>
    <xf numFmtId="0" fontId="14"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38" xfId="0"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9" fontId="1" fillId="0" borderId="1" xfId="3" applyFont="1" applyBorder="1" applyAlignment="1">
      <alignment horizontal="center" vertical="center" wrapText="1"/>
    </xf>
    <xf numFmtId="0" fontId="13" fillId="2" borderId="40" xfId="0" applyFont="1" applyFill="1" applyBorder="1" applyAlignment="1">
      <alignment horizontal="justify" vertical="center" wrapText="1"/>
    </xf>
    <xf numFmtId="0" fontId="13" fillId="0" borderId="40" xfId="0" applyFont="1" applyBorder="1" applyAlignment="1">
      <alignment horizontal="justify" vertical="center" wrapText="1"/>
    </xf>
    <xf numFmtId="9" fontId="1" fillId="0" borderId="40" xfId="3" applyFont="1" applyBorder="1" applyAlignment="1">
      <alignment horizontal="center" vertical="center" wrapText="1"/>
    </xf>
    <xf numFmtId="10" fontId="14" fillId="0" borderId="40" xfId="0" applyNumberFormat="1" applyFont="1" applyBorder="1" applyAlignment="1">
      <alignment horizontal="center" vertical="center" wrapText="1"/>
    </xf>
    <xf numFmtId="0" fontId="14" fillId="0" borderId="40" xfId="0" applyFont="1" applyBorder="1" applyAlignment="1">
      <alignment horizontal="center" vertical="center" wrapText="1"/>
    </xf>
    <xf numFmtId="14" fontId="13" fillId="0" borderId="40" xfId="0" applyNumberFormat="1" applyFont="1" applyBorder="1" applyAlignment="1">
      <alignment horizontal="center" vertical="center" wrapText="1"/>
    </xf>
    <xf numFmtId="14" fontId="13" fillId="0" borderId="40" xfId="0" applyNumberFormat="1" applyFont="1" applyBorder="1" applyAlignment="1">
      <alignment horizontal="justify" vertical="center" wrapText="1"/>
    </xf>
    <xf numFmtId="0" fontId="14" fillId="0" borderId="41" xfId="0" applyFont="1" applyBorder="1" applyAlignment="1">
      <alignment horizontal="center" vertical="center" wrapText="1"/>
    </xf>
    <xf numFmtId="0" fontId="15" fillId="0" borderId="42" xfId="0" applyFont="1" applyBorder="1" applyAlignment="1">
      <alignment horizontal="center" vertical="top" wrapText="1"/>
    </xf>
    <xf numFmtId="0" fontId="13" fillId="0" borderId="43" xfId="0" applyFont="1" applyBorder="1" applyAlignment="1">
      <alignment horizontal="left" vertical="top" wrapText="1"/>
    </xf>
    <xf numFmtId="0" fontId="13" fillId="0" borderId="43" xfId="0" applyFont="1" applyBorder="1" applyAlignment="1">
      <alignment vertical="center" wrapText="1"/>
    </xf>
    <xf numFmtId="0" fontId="13" fillId="0" borderId="43" xfId="0" applyNumberFormat="1" applyFont="1" applyBorder="1" applyAlignment="1">
      <alignment vertical="center" wrapText="1"/>
    </xf>
    <xf numFmtId="0" fontId="13" fillId="0" borderId="43" xfId="0" applyFont="1" applyBorder="1" applyAlignment="1">
      <alignment horizontal="left" vertical="center" wrapText="1"/>
    </xf>
    <xf numFmtId="10" fontId="14" fillId="0" borderId="43" xfId="0" applyNumberFormat="1" applyFont="1" applyBorder="1" applyAlignment="1">
      <alignment horizontal="center" vertical="center" wrapText="1"/>
    </xf>
    <xf numFmtId="0" fontId="14" fillId="0" borderId="43" xfId="0" applyFont="1" applyBorder="1" applyAlignment="1">
      <alignment horizontal="center" vertical="center" wrapText="1"/>
    </xf>
    <xf numFmtId="14" fontId="13" fillId="0" borderId="43" xfId="0" applyNumberFormat="1" applyFont="1" applyBorder="1" applyAlignment="1">
      <alignment horizontal="center" vertical="center" wrapText="1"/>
    </xf>
    <xf numFmtId="14" fontId="13" fillId="0" borderId="43" xfId="0" applyNumberFormat="1" applyFont="1" applyBorder="1" applyAlignment="1">
      <alignment horizontal="justify" vertical="center" wrapText="1"/>
    </xf>
    <xf numFmtId="0" fontId="14" fillId="0" borderId="44" xfId="0" applyFont="1" applyBorder="1" applyAlignment="1">
      <alignment horizontal="center" vertical="center" wrapText="1"/>
    </xf>
    <xf numFmtId="0" fontId="7" fillId="2" borderId="26" xfId="0" applyFont="1" applyFill="1" applyBorder="1" applyAlignment="1">
      <alignment horizontal="center" vertical="center" wrapText="1"/>
    </xf>
    <xf numFmtId="14" fontId="13" fillId="2" borderId="26" xfId="0" applyNumberFormat="1" applyFont="1" applyFill="1" applyBorder="1" applyAlignment="1">
      <alignment horizontal="center" vertical="center" wrapText="1"/>
    </xf>
    <xf numFmtId="14" fontId="13" fillId="2" borderId="26" xfId="0" applyNumberFormat="1" applyFont="1" applyFill="1" applyBorder="1" applyAlignment="1">
      <alignment horizontal="justify" vertical="center" wrapText="1"/>
    </xf>
    <xf numFmtId="0" fontId="14" fillId="2" borderId="36" xfId="0" applyFont="1" applyFill="1" applyBorder="1" applyAlignment="1">
      <alignment horizontal="left" vertical="center" wrapText="1"/>
    </xf>
    <xf numFmtId="0" fontId="21"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9" fontId="6" fillId="2" borderId="1" xfId="3" applyFont="1" applyFill="1" applyBorder="1" applyAlignment="1">
      <alignment horizontal="center" vertical="center" wrapText="1"/>
    </xf>
    <xf numFmtId="0" fontId="14" fillId="2" borderId="38"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41" xfId="0" applyFont="1" applyFill="1" applyBorder="1" applyAlignment="1">
      <alignment horizontal="left" vertical="center" wrapText="1"/>
    </xf>
    <xf numFmtId="164" fontId="25" fillId="9" borderId="50" xfId="5" applyFont="1" applyFill="1" applyBorder="1" applyAlignment="1" applyProtection="1">
      <alignment horizontal="center" vertical="center" wrapText="1"/>
    </xf>
    <xf numFmtId="164" fontId="23" fillId="10" borderId="49" xfId="5" applyFont="1" applyFill="1" applyBorder="1" applyAlignment="1" applyProtection="1">
      <alignment vertical="center" wrapText="1"/>
    </xf>
    <xf numFmtId="164" fontId="23" fillId="10" borderId="49" xfId="5" applyFont="1" applyFill="1" applyBorder="1" applyAlignment="1" applyProtection="1">
      <alignment horizontal="left" vertical="center" wrapText="1"/>
    </xf>
    <xf numFmtId="164" fontId="23" fillId="10" borderId="49" xfId="5" applyFont="1" applyFill="1" applyBorder="1" applyAlignment="1" applyProtection="1">
      <alignment horizontal="center" vertical="center" wrapText="1"/>
    </xf>
    <xf numFmtId="165" fontId="23" fillId="0" borderId="49" xfId="5" applyNumberFormat="1" applyFont="1" applyFill="1" applyBorder="1" applyAlignment="1" applyProtection="1">
      <alignment horizontal="center" vertical="center" wrapText="1"/>
    </xf>
    <xf numFmtId="166" fontId="23" fillId="10" borderId="49" xfId="5" applyNumberFormat="1" applyFont="1" applyFill="1" applyBorder="1" applyAlignment="1" applyProtection="1">
      <alignment horizontal="center" vertical="center" wrapText="1"/>
    </xf>
    <xf numFmtId="165" fontId="23" fillId="10" borderId="49" xfId="5" applyNumberFormat="1" applyFont="1" applyFill="1" applyBorder="1" applyAlignment="1" applyProtection="1">
      <alignment horizontal="center" vertical="center" wrapText="1"/>
    </xf>
    <xf numFmtId="0" fontId="27" fillId="10" borderId="49" xfId="0" applyFont="1" applyFill="1" applyBorder="1" applyAlignment="1">
      <alignment vertical="top" wrapText="1"/>
    </xf>
    <xf numFmtId="166" fontId="23" fillId="10" borderId="49" xfId="5" applyNumberFormat="1" applyFont="1" applyFill="1" applyBorder="1" applyAlignment="1" applyProtection="1">
      <alignment horizontal="justify" vertical="center" wrapText="1"/>
    </xf>
    <xf numFmtId="164" fontId="29" fillId="0" borderId="0" xfId="5" applyFont="1" applyFill="1" applyAlignment="1" applyProtection="1">
      <alignment horizontal="center" vertical="center" wrapText="1"/>
    </xf>
    <xf numFmtId="167" fontId="23" fillId="10" borderId="49" xfId="5" applyNumberFormat="1" applyFont="1" applyFill="1" applyBorder="1" applyAlignment="1" applyProtection="1">
      <alignment horizontal="center" vertical="center" wrapText="1"/>
    </xf>
    <xf numFmtId="164" fontId="23" fillId="0" borderId="50" xfId="5" applyFont="1" applyFill="1" applyBorder="1" applyAlignment="1" applyProtection="1">
      <alignment vertical="center" wrapText="1"/>
    </xf>
    <xf numFmtId="164" fontId="23" fillId="0" borderId="49" xfId="5" applyFont="1" applyFill="1" applyBorder="1" applyAlignment="1" applyProtection="1">
      <alignment vertical="center" wrapText="1"/>
    </xf>
    <xf numFmtId="164" fontId="23" fillId="0" borderId="49" xfId="5" applyFont="1" applyFill="1" applyBorder="1" applyAlignment="1" applyProtection="1">
      <alignment horizontal="left" vertical="center" wrapText="1"/>
    </xf>
    <xf numFmtId="164" fontId="29" fillId="0" borderId="49" xfId="5" applyFont="1" applyFill="1" applyBorder="1" applyAlignment="1" applyProtection="1">
      <alignment horizontal="center" vertical="center" wrapText="1"/>
    </xf>
    <xf numFmtId="164" fontId="29" fillId="0" borderId="0" xfId="5" applyFont="1" applyFill="1" applyAlignment="1" applyProtection="1">
      <alignment horizontal="justify" vertical="center" wrapText="1"/>
    </xf>
    <xf numFmtId="0" fontId="14" fillId="2"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0" borderId="0" xfId="0" applyFont="1" applyBorder="1" applyAlignment="1">
      <alignment horizontal="right" vertical="center" wrapText="1"/>
    </xf>
    <xf numFmtId="0" fontId="30" fillId="0" borderId="1" xfId="0" applyFont="1" applyBorder="1" applyAlignment="1">
      <alignment wrapText="1"/>
    </xf>
    <xf numFmtId="10" fontId="31" fillId="2" borderId="1" xfId="0" applyNumberFormat="1" applyFont="1" applyFill="1" applyBorder="1" applyAlignment="1">
      <alignment horizontal="right" vertical="center"/>
    </xf>
    <xf numFmtId="10" fontId="31" fillId="2" borderId="1" xfId="0" applyNumberFormat="1" applyFont="1" applyFill="1" applyBorder="1" applyAlignment="1">
      <alignment horizontal="right"/>
    </xf>
    <xf numFmtId="10" fontId="31" fillId="2" borderId="1" xfId="0" applyNumberFormat="1" applyFont="1" applyFill="1" applyBorder="1"/>
    <xf numFmtId="10" fontId="30" fillId="0" borderId="1" xfId="0" applyNumberFormat="1" applyFont="1" applyBorder="1"/>
    <xf numFmtId="0" fontId="30" fillId="0" borderId="1" xfId="0" applyFont="1" applyBorder="1" applyAlignment="1">
      <alignment horizontal="center" wrapText="1"/>
    </xf>
    <xf numFmtId="0" fontId="14" fillId="0" borderId="9" xfId="0"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0" borderId="38" xfId="0" applyFont="1" applyBorder="1" applyAlignment="1">
      <alignment horizontal="left" vertical="center" wrapText="1"/>
    </xf>
    <xf numFmtId="0" fontId="8"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NumberFormat="1" applyFont="1" applyBorder="1" applyAlignment="1">
      <alignment horizontal="left" vertical="top" wrapText="1"/>
    </xf>
    <xf numFmtId="10" fontId="1" fillId="2" borderId="1"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13" fillId="2" borderId="40" xfId="0" applyFont="1" applyFill="1" applyBorder="1" applyAlignment="1">
      <alignment vertical="center" wrapText="1"/>
    </xf>
    <xf numFmtId="0" fontId="7" fillId="2" borderId="40" xfId="0" applyFont="1" applyFill="1" applyBorder="1" applyAlignment="1">
      <alignment horizontal="left" vertical="center" wrapText="1"/>
    </xf>
    <xf numFmtId="9" fontId="7" fillId="2" borderId="40" xfId="0" applyNumberFormat="1" applyFont="1" applyFill="1" applyBorder="1" applyAlignment="1">
      <alignment horizontal="center" vertical="center" wrapText="1"/>
    </xf>
    <xf numFmtId="9"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center" vertical="center" wrapText="1"/>
    </xf>
    <xf numFmtId="14" fontId="14" fillId="2" borderId="40"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1" fillId="0" borderId="26" xfId="0" applyFont="1" applyBorder="1" applyAlignment="1">
      <alignment horizontal="left" vertical="center" wrapText="1"/>
    </xf>
    <xf numFmtId="0" fontId="7" fillId="2" borderId="26" xfId="0" applyFont="1" applyFill="1" applyBorder="1" applyAlignment="1">
      <alignment horizontal="left" vertical="top" wrapText="1"/>
    </xf>
    <xf numFmtId="0" fontId="7" fillId="0" borderId="26" xfId="0" applyFont="1" applyFill="1" applyBorder="1" applyAlignment="1">
      <alignment horizontal="left" vertical="top" wrapText="1"/>
    </xf>
    <xf numFmtId="14" fontId="13" fillId="0" borderId="26" xfId="0" applyNumberFormat="1" applyFont="1" applyBorder="1" applyAlignment="1">
      <alignment horizontal="left" vertical="top" wrapText="1"/>
    </xf>
    <xf numFmtId="0" fontId="14" fillId="0" borderId="36" xfId="0" applyFont="1" applyBorder="1" applyAlignment="1">
      <alignment horizontal="left" vertical="top" wrapText="1"/>
    </xf>
    <xf numFmtId="0" fontId="14" fillId="0" borderId="38" xfId="0" applyFont="1" applyBorder="1" applyAlignment="1">
      <alignment horizontal="left" vertical="top" wrapText="1"/>
    </xf>
    <xf numFmtId="0" fontId="7" fillId="0" borderId="38" xfId="0" applyFont="1" applyBorder="1" applyAlignment="1">
      <alignment horizontal="left" vertical="top" wrapText="1"/>
    </xf>
    <xf numFmtId="0" fontId="14" fillId="2" borderId="40" xfId="0" applyFont="1" applyFill="1" applyBorder="1" applyAlignment="1">
      <alignment horizontal="left" vertical="center" wrapText="1"/>
    </xf>
    <xf numFmtId="0" fontId="1" fillId="0" borderId="40" xfId="0" applyFont="1" applyBorder="1" applyAlignment="1">
      <alignment horizontal="justify" vertical="center" wrapText="1"/>
    </xf>
    <xf numFmtId="14" fontId="14" fillId="0" borderId="40" xfId="0" applyNumberFormat="1" applyFont="1" applyBorder="1" applyAlignment="1">
      <alignment horizontal="left" vertical="top" wrapText="1"/>
    </xf>
    <xf numFmtId="0" fontId="14" fillId="0" borderId="41" xfId="0" applyFont="1" applyBorder="1" applyAlignment="1">
      <alignment horizontal="left" vertical="top" wrapText="1"/>
    </xf>
    <xf numFmtId="9" fontId="7" fillId="0" borderId="1" xfId="0" applyNumberFormat="1" applyFont="1" applyBorder="1" applyAlignment="1">
      <alignment horizontal="center" vertical="center" wrapText="1"/>
    </xf>
    <xf numFmtId="9" fontId="7" fillId="0" borderId="1" xfId="3" applyFont="1" applyBorder="1" applyAlignment="1">
      <alignment horizontal="center" vertical="center" wrapText="1"/>
    </xf>
    <xf numFmtId="0" fontId="7" fillId="0" borderId="9" xfId="0" applyFont="1" applyBorder="1" applyAlignment="1">
      <alignment horizontal="center" vertical="center" wrapText="1"/>
    </xf>
    <xf numFmtId="9" fontId="7" fillId="0" borderId="9" xfId="0" applyNumberFormat="1" applyFont="1" applyBorder="1" applyAlignment="1">
      <alignment horizontal="center" vertical="center" wrapText="1"/>
    </xf>
    <xf numFmtId="0" fontId="1" fillId="0" borderId="1" xfId="0" applyFont="1" applyBorder="1" applyAlignment="1">
      <alignment horizontal="justify" vertical="top" wrapText="1"/>
    </xf>
    <xf numFmtId="0" fontId="7" fillId="0" borderId="26" xfId="0" applyFont="1" applyBorder="1" applyAlignment="1">
      <alignment horizontal="center" vertical="center" wrapText="1"/>
    </xf>
    <xf numFmtId="9" fontId="7" fillId="0" borderId="26" xfId="0" applyNumberFormat="1" applyFont="1" applyBorder="1" applyAlignment="1">
      <alignment horizontal="center" vertical="center" wrapText="1"/>
    </xf>
    <xf numFmtId="14" fontId="14" fillId="0" borderId="40" xfId="0" applyNumberFormat="1" applyFont="1" applyBorder="1" applyAlignment="1">
      <alignment horizontal="center" vertical="center" wrapText="1"/>
    </xf>
    <xf numFmtId="9" fontId="7" fillId="0" borderId="26" xfId="3" applyFont="1" applyBorder="1" applyAlignment="1">
      <alignment horizontal="center" vertical="center" wrapText="1"/>
    </xf>
    <xf numFmtId="9" fontId="14" fillId="0" borderId="1" xfId="3" applyFont="1" applyBorder="1" applyAlignment="1">
      <alignment horizontal="center" vertical="center" wrapText="1"/>
    </xf>
    <xf numFmtId="0" fontId="7" fillId="2" borderId="1" xfId="3"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4" fillId="2" borderId="26" xfId="0" applyFont="1" applyFill="1" applyBorder="1" applyAlignment="1">
      <alignment horizontal="justify" vertical="center" wrapText="1"/>
    </xf>
    <xf numFmtId="14" fontId="14" fillId="0" borderId="26" xfId="0" applyNumberFormat="1" applyFont="1" applyBorder="1" applyAlignment="1">
      <alignment horizontal="center" vertical="center" wrapText="1"/>
    </xf>
    <xf numFmtId="9" fontId="1" fillId="2" borderId="1" xfId="3" applyFont="1" applyFill="1" applyBorder="1" applyAlignment="1">
      <alignment horizontal="center" vertical="center" wrapText="1"/>
    </xf>
    <xf numFmtId="0" fontId="13" fillId="2" borderId="40" xfId="0" applyFont="1" applyFill="1" applyBorder="1" applyAlignment="1">
      <alignment horizontal="justify" vertical="top" wrapText="1"/>
    </xf>
    <xf numFmtId="9" fontId="1" fillId="2" borderId="40" xfId="3" applyFont="1" applyFill="1" applyBorder="1" applyAlignment="1">
      <alignment horizontal="center" vertical="center" wrapText="1"/>
    </xf>
    <xf numFmtId="14" fontId="14" fillId="0" borderId="40" xfId="0" applyNumberFormat="1" applyFont="1" applyBorder="1" applyAlignment="1">
      <alignment horizontal="center" vertical="top" wrapText="1"/>
    </xf>
    <xf numFmtId="0" fontId="13" fillId="2" borderId="26" xfId="0" applyFont="1" applyFill="1" applyBorder="1" applyAlignment="1">
      <alignment vertical="center" wrapText="1"/>
    </xf>
    <xf numFmtId="0" fontId="7" fillId="0" borderId="26" xfId="0" applyFont="1" applyBorder="1" applyAlignment="1">
      <alignment horizontal="left" vertical="center" wrapText="1"/>
    </xf>
    <xf numFmtId="0" fontId="14" fillId="0" borderId="36" xfId="0" applyFont="1" applyBorder="1" applyAlignment="1">
      <alignment horizontal="left" vertical="center" wrapText="1"/>
    </xf>
    <xf numFmtId="0" fontId="13" fillId="0" borderId="37" xfId="0" applyFont="1" applyBorder="1" applyAlignment="1">
      <alignment vertical="center" wrapText="1"/>
    </xf>
    <xf numFmtId="0" fontId="13" fillId="0" borderId="39" xfId="0" applyFont="1" applyBorder="1" applyAlignment="1">
      <alignment vertical="center" wrapText="1"/>
    </xf>
    <xf numFmtId="0" fontId="13" fillId="2" borderId="40" xfId="0" applyFont="1" applyFill="1" applyBorder="1" applyAlignment="1">
      <alignment horizontal="left" vertical="center" wrapText="1"/>
    </xf>
    <xf numFmtId="9" fontId="1" fillId="0" borderId="40" xfId="0" applyNumberFormat="1" applyFont="1" applyBorder="1" applyAlignment="1">
      <alignment horizontal="center" vertical="center" wrapText="1"/>
    </xf>
    <xf numFmtId="14" fontId="14" fillId="0" borderId="40" xfId="0" applyNumberFormat="1" applyFont="1" applyBorder="1" applyAlignment="1">
      <alignment horizontal="left" vertical="center" wrapText="1"/>
    </xf>
    <xf numFmtId="0" fontId="14" fillId="0" borderId="41" xfId="0" applyFont="1" applyBorder="1" applyAlignment="1">
      <alignment horizontal="left" vertical="center" wrapText="1"/>
    </xf>
    <xf numFmtId="0" fontId="8" fillId="4" borderId="6" xfId="0" applyFont="1" applyFill="1" applyBorder="1" applyAlignment="1">
      <alignment horizontal="center" vertical="center" wrapText="1"/>
    </xf>
    <xf numFmtId="0" fontId="13" fillId="0" borderId="1" xfId="0" applyFont="1" applyBorder="1" applyAlignment="1">
      <alignment horizontal="left" vertical="top" wrapText="1"/>
    </xf>
    <xf numFmtId="49" fontId="13" fillId="0" borderId="1" xfId="4" applyNumberFormat="1" applyFont="1" applyBorder="1" applyAlignment="1">
      <alignment horizontal="center" vertical="center" wrapText="1"/>
    </xf>
    <xf numFmtId="49" fontId="13" fillId="2" borderId="1" xfId="4" applyNumberFormat="1" applyFont="1" applyFill="1" applyBorder="1" applyAlignment="1">
      <alignment horizontal="center" vertical="center" wrapText="1"/>
    </xf>
    <xf numFmtId="0" fontId="13" fillId="0" borderId="1" xfId="0" applyFont="1" applyBorder="1" applyAlignment="1">
      <alignment vertical="center" wrapText="1"/>
    </xf>
    <xf numFmtId="0" fontId="8" fillId="4" borderId="30" xfId="0" applyFont="1" applyFill="1" applyBorder="1" applyAlignment="1">
      <alignment horizontal="center" vertical="center" wrapText="1"/>
    </xf>
    <xf numFmtId="9" fontId="13" fillId="0" borderId="1" xfId="3" applyFont="1" applyBorder="1" applyAlignment="1">
      <alignment horizontal="center" vertical="center" wrapText="1"/>
    </xf>
    <xf numFmtId="9" fontId="13" fillId="2" borderId="1" xfId="3"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5" fillId="0" borderId="0" xfId="0" applyFont="1" applyBorder="1" applyAlignment="1">
      <alignment horizontal="left" vertical="top" wrapText="1"/>
    </xf>
    <xf numFmtId="0" fontId="14" fillId="0" borderId="1" xfId="0" applyFont="1" applyBorder="1" applyAlignment="1">
      <alignment horizontal="left" vertical="center" wrapText="1"/>
    </xf>
    <xf numFmtId="1" fontId="7" fillId="0" borderId="9" xfId="0" applyNumberFormat="1" applyFont="1" applyBorder="1" applyAlignment="1">
      <alignment horizontal="center" vertical="center" wrapText="1"/>
    </xf>
    <xf numFmtId="0" fontId="4" fillId="0" borderId="61" xfId="0" applyFont="1" applyBorder="1" applyAlignment="1">
      <alignment horizontal="left" vertical="center" wrapText="1"/>
    </xf>
    <xf numFmtId="0" fontId="4" fillId="2" borderId="62" xfId="0" applyFont="1" applyFill="1" applyBorder="1" applyAlignment="1">
      <alignment horizontal="left"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10" fontId="30" fillId="0" borderId="1" xfId="0" applyNumberFormat="1" applyFont="1" applyBorder="1" applyAlignment="1">
      <alignment horizontal="center"/>
    </xf>
    <xf numFmtId="10" fontId="31" fillId="2" borderId="1" xfId="0" applyNumberFormat="1"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13" fillId="0" borderId="9"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top" wrapText="1"/>
    </xf>
    <xf numFmtId="0" fontId="4" fillId="2" borderId="1" xfId="0" applyFont="1" applyFill="1" applyBorder="1" applyAlignment="1">
      <alignment horizontal="left" vertical="center" wrapText="1"/>
    </xf>
    <xf numFmtId="9" fontId="7" fillId="0" borderId="9" xfId="3" applyFont="1" applyBorder="1" applyAlignment="1">
      <alignment horizontal="center" vertical="center" wrapText="1"/>
    </xf>
    <xf numFmtId="9" fontId="1" fillId="0" borderId="0" xfId="3" applyFont="1" applyAlignment="1">
      <alignment horizontal="center" vertical="center" wrapText="1"/>
    </xf>
    <xf numFmtId="9" fontId="2" fillId="0" borderId="1" xfId="3" applyFont="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justify" vertical="center" wrapText="1"/>
    </xf>
    <xf numFmtId="0" fontId="22" fillId="2" borderId="38" xfId="0" applyFont="1" applyFill="1" applyBorder="1" applyAlignment="1">
      <alignment horizontal="left" vertical="center" wrapText="1"/>
    </xf>
    <xf numFmtId="0" fontId="34" fillId="0" borderId="1" xfId="0" applyFont="1" applyBorder="1" applyAlignment="1">
      <alignment horizontal="center" vertical="center" wrapText="1"/>
    </xf>
    <xf numFmtId="1" fontId="6" fillId="2" borderId="1" xfId="0" applyNumberFormat="1" applyFont="1" applyFill="1" applyBorder="1" applyAlignment="1">
      <alignment horizontal="center" vertical="center" wrapText="1"/>
    </xf>
    <xf numFmtId="0" fontId="21" fillId="0" borderId="39" xfId="0" applyFont="1" applyBorder="1" applyAlignment="1">
      <alignment vertical="center" wrapText="1"/>
    </xf>
    <xf numFmtId="0" fontId="21" fillId="0" borderId="40" xfId="0" applyFont="1" applyBorder="1" applyAlignment="1">
      <alignment vertical="center" wrapText="1"/>
    </xf>
    <xf numFmtId="0" fontId="6" fillId="0" borderId="40" xfId="0" applyFont="1" applyBorder="1" applyAlignment="1">
      <alignment horizontal="left" vertical="center" wrapText="1"/>
    </xf>
    <xf numFmtId="0" fontId="6" fillId="0" borderId="40" xfId="0" applyFont="1" applyBorder="1" applyAlignment="1">
      <alignment horizontal="center" vertical="center" wrapText="1"/>
    </xf>
    <xf numFmtId="9" fontId="6" fillId="0" borderId="40" xfId="0" applyNumberFormat="1" applyFont="1" applyBorder="1" applyAlignment="1">
      <alignment horizontal="center" vertical="center" wrapText="1"/>
    </xf>
    <xf numFmtId="0" fontId="34" fillId="0" borderId="40" xfId="0" applyFont="1" applyBorder="1" applyAlignment="1">
      <alignment horizontal="center" vertical="center" wrapText="1"/>
    </xf>
    <xf numFmtId="14" fontId="21" fillId="2" borderId="40" xfId="0" applyNumberFormat="1" applyFont="1" applyFill="1" applyBorder="1" applyAlignment="1">
      <alignment horizontal="center" vertical="center" wrapText="1"/>
    </xf>
    <xf numFmtId="14" fontId="21" fillId="2" borderId="40" xfId="0" applyNumberFormat="1" applyFont="1" applyFill="1" applyBorder="1" applyAlignment="1">
      <alignment horizontal="justify" vertical="center" wrapText="1"/>
    </xf>
    <xf numFmtId="0" fontId="22" fillId="0" borderId="41" xfId="0" applyFont="1" applyBorder="1" applyAlignment="1">
      <alignment horizontal="left" vertical="center" wrapText="1"/>
    </xf>
    <xf numFmtId="0" fontId="7" fillId="0" borderId="9" xfId="0" applyFont="1" applyBorder="1" applyAlignment="1">
      <alignment horizontal="left" vertical="center" wrapText="1"/>
    </xf>
    <xf numFmtId="10" fontId="7" fillId="2" borderId="1" xfId="0" applyNumberFormat="1"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66" xfId="0" applyFont="1" applyFill="1" applyBorder="1" applyAlignment="1">
      <alignment horizontal="center" vertical="center" wrapText="1"/>
    </xf>
    <xf numFmtId="9" fontId="1" fillId="0" borderId="0" xfId="0" applyNumberFormat="1" applyFont="1" applyAlignment="1">
      <alignment horizontal="justify" vertical="top" wrapText="1"/>
    </xf>
    <xf numFmtId="9" fontId="1" fillId="2" borderId="26" xfId="3" applyFont="1" applyFill="1" applyBorder="1" applyAlignment="1">
      <alignment horizontal="center" vertical="center" wrapText="1"/>
    </xf>
    <xf numFmtId="165" fontId="23" fillId="2" borderId="49" xfId="5" applyNumberFormat="1" applyFont="1" applyFill="1" applyBorder="1" applyAlignment="1">
      <alignment horizontal="center" vertical="center" wrapText="1"/>
    </xf>
    <xf numFmtId="166" fontId="23" fillId="11" borderId="49" xfId="5" applyNumberFormat="1" applyFont="1" applyFill="1" applyBorder="1" applyAlignment="1">
      <alignment horizontal="center" vertical="center" wrapText="1"/>
    </xf>
    <xf numFmtId="165" fontId="23" fillId="11" borderId="49" xfId="5" applyNumberFormat="1" applyFont="1" applyFill="1" applyBorder="1" applyAlignment="1">
      <alignment horizontal="center" vertical="center" wrapText="1"/>
    </xf>
    <xf numFmtId="165" fontId="23" fillId="12" borderId="49" xfId="5"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35" xfId="0" applyFont="1" applyBorder="1" applyAlignment="1">
      <alignment horizontal="center" vertical="center" wrapText="1"/>
    </xf>
    <xf numFmtId="0" fontId="14" fillId="0" borderId="1" xfId="0" applyFont="1" applyBorder="1" applyAlignment="1">
      <alignment vertical="center" wrapText="1"/>
    </xf>
    <xf numFmtId="0" fontId="13" fillId="0" borderId="26" xfId="0" applyNumberFormat="1" applyFont="1" applyFill="1" applyBorder="1" applyAlignment="1">
      <alignment vertical="center" wrapText="1"/>
    </xf>
    <xf numFmtId="0" fontId="13" fillId="0" borderId="26" xfId="0" applyFont="1" applyFill="1" applyBorder="1" applyAlignment="1">
      <alignment vertical="center" wrapText="1"/>
    </xf>
    <xf numFmtId="0" fontId="7" fillId="0" borderId="26" xfId="0" applyFont="1" applyFill="1" applyBorder="1" applyAlignment="1">
      <alignment horizontal="left" vertical="center" wrapText="1"/>
    </xf>
    <xf numFmtId="1" fontId="7" fillId="0" borderId="26" xfId="3" applyNumberFormat="1" applyFont="1" applyFill="1" applyBorder="1" applyAlignment="1">
      <alignment horizontal="center" vertical="center" wrapText="1"/>
    </xf>
    <xf numFmtId="9" fontId="1" fillId="0" borderId="26" xfId="0" applyNumberFormat="1" applyFont="1" applyBorder="1" applyAlignment="1">
      <alignment horizontal="center" vertical="center" wrapText="1"/>
    </xf>
    <xf numFmtId="14" fontId="13" fillId="0" borderId="26" xfId="0" applyNumberFormat="1" applyFont="1" applyFill="1" applyBorder="1" applyAlignment="1">
      <alignment horizontal="center" vertical="center" wrapText="1"/>
    </xf>
    <xf numFmtId="14" fontId="13" fillId="0" borderId="26" xfId="0" applyNumberFormat="1" applyFont="1" applyFill="1" applyBorder="1" applyAlignment="1">
      <alignment horizontal="justify" vertical="center" wrapText="1"/>
    </xf>
    <xf numFmtId="0" fontId="14" fillId="0" borderId="38" xfId="0" applyFont="1" applyFill="1" applyBorder="1" applyAlignment="1">
      <alignment horizontal="left" vertical="center" wrapText="1"/>
    </xf>
    <xf numFmtId="0" fontId="14" fillId="0" borderId="38" xfId="0" applyFont="1" applyFill="1" applyBorder="1" applyAlignment="1">
      <alignment horizontal="justify" vertical="center" wrapText="1"/>
    </xf>
    <xf numFmtId="0" fontId="13" fillId="0" borderId="40" xfId="0" applyNumberFormat="1" applyFont="1" applyBorder="1" applyAlignment="1">
      <alignment vertical="center" wrapText="1"/>
    </xf>
    <xf numFmtId="0" fontId="23" fillId="0" borderId="1" xfId="0" applyFont="1" applyBorder="1" applyAlignment="1">
      <alignment horizontal="justify" vertical="center" wrapText="1"/>
    </xf>
    <xf numFmtId="0" fontId="14" fillId="13" borderId="1" xfId="0" applyFont="1" applyFill="1" applyBorder="1" applyAlignment="1">
      <alignment vertical="center" wrapText="1"/>
    </xf>
    <xf numFmtId="0" fontId="14" fillId="0" borderId="26" xfId="0" applyFont="1" applyBorder="1" applyAlignment="1">
      <alignment vertical="center" wrapText="1"/>
    </xf>
    <xf numFmtId="0" fontId="14" fillId="0" borderId="40" xfId="0" applyFont="1" applyBorder="1" applyAlignment="1">
      <alignment horizontal="justify" vertical="center" wrapText="1"/>
    </xf>
    <xf numFmtId="0" fontId="23" fillId="0" borderId="40" xfId="0" applyFont="1" applyBorder="1" applyAlignment="1">
      <alignment horizontal="justify" vertical="center" wrapText="1"/>
    </xf>
    <xf numFmtId="49" fontId="13" fillId="2" borderId="1" xfId="3" applyNumberFormat="1" applyFont="1" applyFill="1" applyBorder="1" applyAlignment="1">
      <alignment horizontal="center" vertical="center" wrapText="1"/>
    </xf>
    <xf numFmtId="0" fontId="7" fillId="2" borderId="8" xfId="0" applyFont="1" applyFill="1" applyBorder="1" applyAlignment="1">
      <alignment horizontal="left" vertical="center" wrapText="1"/>
    </xf>
    <xf numFmtId="9" fontId="7" fillId="2" borderId="8" xfId="0" applyNumberFormat="1" applyFont="1" applyFill="1" applyBorder="1" applyAlignment="1">
      <alignment horizontal="left" vertical="center" wrapText="1"/>
    </xf>
    <xf numFmtId="0" fontId="23" fillId="13" borderId="6" xfId="0" applyFont="1" applyFill="1" applyBorder="1" applyAlignment="1">
      <alignment horizontal="justify" vertical="center" wrapText="1"/>
    </xf>
    <xf numFmtId="0" fontId="14" fillId="0" borderId="25" xfId="0" applyFont="1" applyBorder="1" applyAlignment="1">
      <alignment horizontal="justify" vertical="center" wrapText="1"/>
    </xf>
    <xf numFmtId="0" fontId="14" fillId="2" borderId="25" xfId="0" applyFont="1" applyFill="1" applyBorder="1" applyAlignment="1">
      <alignment horizontal="justify" vertical="center" wrapText="1"/>
    </xf>
    <xf numFmtId="14" fontId="14" fillId="0" borderId="25" xfId="0" applyNumberFormat="1" applyFont="1" applyBorder="1" applyAlignment="1">
      <alignment horizontal="center" vertical="center" wrapText="1"/>
    </xf>
    <xf numFmtId="0" fontId="23" fillId="13" borderId="1" xfId="0" applyFont="1" applyFill="1" applyBorder="1" applyAlignment="1">
      <alignment horizontal="justify" vertical="center" wrapText="1"/>
    </xf>
    <xf numFmtId="0" fontId="14" fillId="0" borderId="39" xfId="0" applyFont="1" applyBorder="1" applyAlignment="1">
      <alignment horizontal="justify" vertical="center" wrapText="1"/>
    </xf>
    <xf numFmtId="0" fontId="23" fillId="0" borderId="26" xfId="0" applyFont="1" applyBorder="1" applyAlignment="1">
      <alignment horizontal="justify" vertical="center" wrapText="1"/>
    </xf>
    <xf numFmtId="0" fontId="5" fillId="2" borderId="4" xfId="0" applyFont="1" applyFill="1" applyBorder="1" applyAlignment="1">
      <alignment horizontal="center" vertical="center" wrapText="1"/>
    </xf>
    <xf numFmtId="9" fontId="13" fillId="2" borderId="26" xfId="0" applyNumberFormat="1" applyFont="1" applyFill="1" applyBorder="1" applyAlignment="1">
      <alignment horizontal="center" vertical="center" wrapText="1"/>
    </xf>
    <xf numFmtId="0" fontId="13" fillId="2" borderId="43"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5" fillId="0" borderId="0" xfId="0" applyFont="1" applyAlignment="1">
      <alignment horizontal="left" vertical="top"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left" vertical="top" wrapText="1"/>
    </xf>
    <xf numFmtId="0" fontId="5" fillId="4" borderId="4" xfId="0" applyFont="1" applyFill="1" applyBorder="1" applyAlignment="1">
      <alignment horizontal="center" vertical="center" wrapText="1"/>
    </xf>
    <xf numFmtId="0" fontId="14" fillId="0" borderId="1" xfId="0" applyFont="1" applyBorder="1" applyAlignment="1">
      <alignment horizontal="left" vertical="center" wrapText="1"/>
    </xf>
    <xf numFmtId="9" fontId="1" fillId="2" borderId="40" xfId="0" applyNumberFormat="1" applyFont="1" applyFill="1" applyBorder="1" applyAlignment="1">
      <alignment horizontal="center" vertical="center" wrapText="1"/>
    </xf>
    <xf numFmtId="9" fontId="1" fillId="0" borderId="0" xfId="0" applyNumberFormat="1" applyFont="1" applyAlignment="1">
      <alignment horizontal="center" vertical="top" wrapText="1"/>
    </xf>
    <xf numFmtId="0" fontId="35" fillId="0" borderId="0" xfId="0" applyFont="1" applyAlignment="1">
      <alignment horizontal="center" vertical="center" wrapText="1"/>
    </xf>
    <xf numFmtId="0" fontId="7"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9" xfId="0" applyFont="1" applyBorder="1" applyAlignment="1">
      <alignment horizontal="justify" vertical="center" wrapText="1"/>
    </xf>
    <xf numFmtId="9" fontId="14" fillId="0" borderId="9" xfId="0" applyNumberFormat="1" applyFont="1" applyBorder="1" applyAlignment="1">
      <alignment horizontal="center" vertical="center" wrapText="1"/>
    </xf>
    <xf numFmtId="9" fontId="14" fillId="0" borderId="9" xfId="3" applyFont="1" applyBorder="1" applyAlignment="1">
      <alignment horizontal="center" vertical="center" wrapText="1"/>
    </xf>
    <xf numFmtId="9" fontId="13" fillId="15" borderId="1" xfId="3" applyFont="1" applyFill="1" applyBorder="1" applyAlignment="1">
      <alignment horizontal="center" vertical="center" wrapText="1"/>
    </xf>
    <xf numFmtId="1" fontId="13" fillId="15" borderId="1" xfId="0" applyNumberFormat="1" applyFont="1" applyFill="1" applyBorder="1" applyAlignment="1">
      <alignment horizontal="center" vertical="center" wrapText="1"/>
    </xf>
    <xf numFmtId="9" fontId="10" fillId="0" borderId="0" xfId="3" applyFont="1" applyAlignment="1">
      <alignment horizontal="center" vertical="center" wrapText="1"/>
    </xf>
    <xf numFmtId="165" fontId="36" fillId="0" borderId="49" xfId="5" applyNumberFormat="1" applyFont="1" applyBorder="1" applyAlignment="1">
      <alignment horizontal="center" vertical="center" wrapText="1"/>
    </xf>
    <xf numFmtId="165" fontId="36" fillId="10" borderId="49" xfId="5" applyNumberFormat="1" applyFont="1" applyFill="1" applyBorder="1" applyAlignment="1">
      <alignment horizontal="center" vertical="center" wrapText="1"/>
    </xf>
    <xf numFmtId="9" fontId="29" fillId="0" borderId="0" xfId="3" applyFont="1" applyFill="1" applyAlignment="1" applyProtection="1">
      <alignment horizontal="center" vertical="center" wrapText="1"/>
    </xf>
    <xf numFmtId="9" fontId="29" fillId="0" borderId="0" xfId="3" applyFont="1" applyAlignment="1">
      <alignment horizontal="center" vertical="center" wrapText="1"/>
    </xf>
    <xf numFmtId="9" fontId="4" fillId="0" borderId="0" xfId="0" applyNumberFormat="1" applyFont="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5"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0" borderId="1" xfId="0" applyFont="1" applyBorder="1" applyAlignment="1">
      <alignment horizontal="left" vertical="top" wrapText="1"/>
    </xf>
    <xf numFmtId="0" fontId="8" fillId="4" borderId="8" xfId="0" applyFont="1" applyFill="1" applyBorder="1" applyAlignment="1">
      <alignment horizontal="center" vertical="center" wrapText="1"/>
    </xf>
    <xf numFmtId="0" fontId="0" fillId="2" borderId="0" xfId="0" applyFill="1"/>
    <xf numFmtId="0" fontId="9" fillId="4" borderId="2"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55" xfId="0" applyFont="1" applyBorder="1" applyAlignment="1">
      <alignment horizontal="center" vertical="top" wrapText="1"/>
    </xf>
    <xf numFmtId="0" fontId="2"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8" fillId="3" borderId="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3" fillId="0" borderId="0" xfId="0" applyFont="1" applyAlignment="1">
      <alignment horizontal="center"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9" fillId="4"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wrapText="1"/>
    </xf>
    <xf numFmtId="0" fontId="2" fillId="0" borderId="1" xfId="0" applyFont="1" applyBorder="1" applyAlignment="1">
      <alignment horizontal="center" vertical="top"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0" borderId="1" xfId="0" applyNumberFormat="1" applyFont="1" applyBorder="1" applyAlignment="1">
      <alignment horizontal="left" vertical="center" wrapText="1"/>
    </xf>
    <xf numFmtId="0" fontId="13" fillId="0" borderId="1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NumberFormat="1" applyFont="1" applyBorder="1" applyAlignment="1">
      <alignment horizontal="left" wrapText="1"/>
    </xf>
    <xf numFmtId="0" fontId="13" fillId="0" borderId="1" xfId="0" applyFont="1" applyBorder="1" applyAlignment="1">
      <alignment horizontal="left"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5" fillId="0" borderId="0" xfId="0" applyFont="1" applyAlignment="1">
      <alignment horizontal="center" vertical="top"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1" fillId="0" borderId="0"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3" fillId="0" borderId="1" xfId="0" applyFont="1" applyBorder="1" applyAlignment="1">
      <alignment horizontal="left" vertical="top" wrapText="1"/>
    </xf>
    <xf numFmtId="0" fontId="8" fillId="4" borderId="58"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54" xfId="0" applyFont="1" applyBorder="1" applyAlignment="1">
      <alignment horizontal="center" vertical="top"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0" xfId="0" applyFont="1" applyBorder="1" applyAlignment="1">
      <alignment horizontal="center" vertical="center" wrapText="1"/>
    </xf>
    <xf numFmtId="0" fontId="9" fillId="4" borderId="36"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5" fillId="0" borderId="1" xfId="0" applyFont="1" applyBorder="1" applyAlignment="1">
      <alignment horizontal="center" vertical="center" wrapText="1"/>
    </xf>
    <xf numFmtId="0" fontId="5" fillId="4" borderId="48"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3" fillId="0" borderId="25"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0" borderId="31" xfId="0" applyFont="1" applyBorder="1" applyAlignment="1">
      <alignment horizontal="justify" vertical="center" wrapText="1"/>
    </xf>
    <xf numFmtId="0" fontId="13" fillId="0" borderId="37" xfId="0" applyFont="1" applyBorder="1" applyAlignment="1">
      <alignment horizontal="justify" vertical="center" wrapText="1"/>
    </xf>
    <xf numFmtId="0" fontId="8" fillId="4" borderId="2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3" fillId="0" borderId="59" xfId="0" applyFont="1" applyBorder="1" applyAlignment="1">
      <alignment horizontal="center" vertical="center" wrapText="1"/>
    </xf>
    <xf numFmtId="0" fontId="1" fillId="0" borderId="2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3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8"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7" xfId="0" applyFont="1" applyBorder="1" applyAlignment="1">
      <alignment horizontal="center" vertical="center" wrapText="1"/>
    </xf>
    <xf numFmtId="0" fontId="7" fillId="0" borderId="0" xfId="0" applyFont="1" applyAlignment="1">
      <alignment horizontal="center" vertical="top" wrapText="1"/>
    </xf>
    <xf numFmtId="0" fontId="14" fillId="0" borderId="26"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center" vertical="center" wrapText="1"/>
    </xf>
    <xf numFmtId="0" fontId="5" fillId="4" borderId="18" xfId="0" applyFont="1" applyFill="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13" fillId="0" borderId="25"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2" fillId="0" borderId="29" xfId="0" applyFont="1" applyBorder="1" applyAlignment="1">
      <alignment horizontal="center" vertical="top" wrapText="1"/>
    </xf>
    <xf numFmtId="0" fontId="13" fillId="0" borderId="31" xfId="0" applyFont="1" applyBorder="1" applyAlignment="1">
      <alignment horizontal="left" vertical="center" wrapText="1"/>
    </xf>
    <xf numFmtId="0" fontId="20" fillId="6" borderId="31"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0" fillId="6" borderId="26"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3" fillId="0" borderId="26" xfId="0" applyNumberFormat="1" applyFont="1" applyBorder="1" applyAlignment="1">
      <alignment horizontal="left" vertical="center" wrapText="1"/>
    </xf>
    <xf numFmtId="0" fontId="20" fillId="6" borderId="33"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164" fontId="25" fillId="9" borderId="49" xfId="5" applyFont="1" applyFill="1" applyBorder="1" applyAlignment="1" applyProtection="1">
      <alignment horizontal="center" vertical="center" wrapText="1"/>
    </xf>
    <xf numFmtId="164" fontId="23" fillId="0" borderId="49" xfId="5" applyFont="1" applyFill="1" applyBorder="1" applyAlignment="1" applyProtection="1">
      <alignment horizontal="left" vertical="center" wrapText="1"/>
    </xf>
    <xf numFmtId="164" fontId="25" fillId="8" borderId="49" xfId="5" applyFont="1" applyFill="1" applyBorder="1" applyAlignment="1" applyProtection="1">
      <alignment horizontal="center" vertical="center" wrapText="1"/>
    </xf>
    <xf numFmtId="164" fontId="25" fillId="7" borderId="49" xfId="5" applyFont="1" applyFill="1" applyBorder="1" applyAlignment="1" applyProtection="1">
      <alignment horizontal="center" vertical="center" wrapText="1"/>
    </xf>
    <xf numFmtId="164" fontId="23" fillId="0" borderId="51" xfId="5" applyFont="1" applyFill="1" applyBorder="1" applyAlignment="1" applyProtection="1">
      <alignment horizontal="left" vertical="center" wrapText="1"/>
    </xf>
    <xf numFmtId="0" fontId="26" fillId="9" borderId="49" xfId="0" applyFont="1" applyFill="1" applyBorder="1" applyAlignment="1">
      <alignment horizontal="center" vertical="center" wrapText="1"/>
    </xf>
    <xf numFmtId="164" fontId="29" fillId="0" borderId="52" xfId="5" applyFont="1" applyFill="1" applyBorder="1" applyAlignment="1" applyProtection="1">
      <alignment horizontal="center" vertical="top" wrapText="1"/>
    </xf>
    <xf numFmtId="0" fontId="21" fillId="0" borderId="1" xfId="0" applyFont="1" applyBorder="1" applyAlignment="1">
      <alignment horizontal="left" vertical="center" wrapText="1"/>
    </xf>
    <xf numFmtId="0" fontId="21" fillId="0" borderId="37" xfId="0" applyFont="1" applyBorder="1" applyAlignment="1">
      <alignment horizontal="left" vertical="center" wrapText="1"/>
    </xf>
    <xf numFmtId="0" fontId="8" fillId="3" borderId="3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0" fillId="0" borderId="10" xfId="0" applyBorder="1" applyAlignment="1">
      <alignment horizontal="center"/>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30" fillId="0" borderId="16" xfId="0" applyFont="1" applyBorder="1" applyAlignment="1">
      <alignment horizontal="center" vertical="center"/>
    </xf>
    <xf numFmtId="0" fontId="30" fillId="0" borderId="53" xfId="0" applyFont="1" applyBorder="1" applyAlignment="1">
      <alignment horizontal="center" vertical="center"/>
    </xf>
    <xf numFmtId="0" fontId="31" fillId="2" borderId="1" xfId="0" applyFont="1" applyFill="1" applyBorder="1" applyAlignment="1">
      <alignment horizontal="left"/>
    </xf>
    <xf numFmtId="0" fontId="31" fillId="2" borderId="16" xfId="0" applyFont="1" applyFill="1" applyBorder="1" applyAlignment="1">
      <alignment horizontal="left"/>
    </xf>
    <xf numFmtId="0" fontId="31" fillId="2" borderId="53" xfId="0" applyFont="1" applyFill="1" applyBorder="1" applyAlignment="1">
      <alignment horizontal="left"/>
    </xf>
    <xf numFmtId="0" fontId="32" fillId="2" borderId="1" xfId="0" applyFont="1" applyFill="1" applyBorder="1" applyAlignment="1">
      <alignment horizontal="left"/>
    </xf>
    <xf numFmtId="0" fontId="30" fillId="0" borderId="16" xfId="0" applyFont="1" applyBorder="1" applyAlignment="1">
      <alignment horizontal="center"/>
    </xf>
    <xf numFmtId="0" fontId="30" fillId="0" borderId="53" xfId="0" applyFont="1" applyBorder="1" applyAlignment="1">
      <alignment horizontal="center"/>
    </xf>
    <xf numFmtId="0" fontId="32" fillId="14" borderId="16" xfId="0" applyFont="1" applyFill="1" applyBorder="1" applyAlignment="1">
      <alignment horizontal="left"/>
    </xf>
    <xf numFmtId="0" fontId="32" fillId="14" borderId="53" xfId="0" applyFont="1" applyFill="1" applyBorder="1" applyAlignment="1">
      <alignment horizontal="left"/>
    </xf>
    <xf numFmtId="0" fontId="31" fillId="14" borderId="1" xfId="0" applyFont="1" applyFill="1" applyBorder="1" applyAlignment="1">
      <alignment horizontal="left"/>
    </xf>
    <xf numFmtId="0" fontId="32" fillId="2" borderId="16" xfId="0" applyFont="1" applyFill="1" applyBorder="1" applyAlignment="1">
      <alignment horizontal="left"/>
    </xf>
    <xf numFmtId="0" fontId="32" fillId="2" borderId="53" xfId="0" applyFont="1" applyFill="1" applyBorder="1" applyAlignment="1">
      <alignment horizontal="left"/>
    </xf>
    <xf numFmtId="0" fontId="9" fillId="2"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33" fillId="2" borderId="0" xfId="0" applyFont="1" applyFill="1" applyAlignment="1">
      <alignment horizontal="center" vertical="top" wrapText="1"/>
    </xf>
    <xf numFmtId="0" fontId="33" fillId="2" borderId="0" xfId="0" applyFont="1" applyFill="1" applyAlignment="1">
      <alignment horizontal="center" wrapText="1"/>
    </xf>
    <xf numFmtId="9" fontId="7" fillId="2" borderId="9" xfId="0" applyNumberFormat="1" applyFont="1" applyFill="1" applyBorder="1" applyAlignment="1">
      <alignment horizontal="center" vertical="center" wrapText="1"/>
    </xf>
    <xf numFmtId="9" fontId="4" fillId="0" borderId="0" xfId="3" applyFont="1" applyAlignment="1">
      <alignment horizontal="center" vertical="center" wrapText="1"/>
    </xf>
    <xf numFmtId="0" fontId="14" fillId="0" borderId="1" xfId="0" applyFont="1" applyBorder="1" applyAlignment="1">
      <alignment horizontal="center" vertical="top" wrapText="1"/>
    </xf>
    <xf numFmtId="9" fontId="14" fillId="2" borderId="1" xfId="3" applyFont="1" applyFill="1" applyBorder="1" applyAlignment="1">
      <alignment horizontal="center" vertical="center" wrapText="1"/>
    </xf>
    <xf numFmtId="9" fontId="14" fillId="0" borderId="0" xfId="0" applyNumberFormat="1" applyFont="1" applyAlignment="1">
      <alignment horizontal="center" vertical="center" wrapText="1"/>
    </xf>
    <xf numFmtId="9" fontId="7" fillId="0" borderId="40" xfId="3" applyFont="1" applyBorder="1" applyAlignment="1">
      <alignment horizontal="center" vertical="center" wrapText="1"/>
    </xf>
    <xf numFmtId="1" fontId="13" fillId="2" borderId="65" xfId="0" applyNumberFormat="1" applyFont="1" applyFill="1" applyBorder="1" applyAlignment="1">
      <alignment horizontal="center" vertical="center" wrapText="1"/>
    </xf>
    <xf numFmtId="9" fontId="1" fillId="2" borderId="65" xfId="3" applyFont="1" applyFill="1" applyBorder="1" applyAlignment="1">
      <alignment horizontal="center" vertical="center" wrapText="1"/>
    </xf>
    <xf numFmtId="0" fontId="30" fillId="2" borderId="16" xfId="0" applyFont="1" applyFill="1" applyBorder="1" applyAlignment="1">
      <alignment horizontal="center"/>
    </xf>
    <xf numFmtId="0" fontId="30" fillId="2" borderId="53" xfId="0" applyFont="1" applyFill="1" applyBorder="1" applyAlignment="1">
      <alignment horizontal="center"/>
    </xf>
  </cellXfs>
  <cellStyles count="11">
    <cellStyle name="Excel Built-in Normal" xfId="5" xr:uid="{00000000-0005-0000-0000-000000000000}"/>
    <cellStyle name="Millares" xfId="4" builtinId="3"/>
    <cellStyle name="Millares [0] 2" xfId="2" xr:uid="{00000000-0005-0000-0000-000002000000}"/>
    <cellStyle name="Millares [0] 2 2" xfId="8" xr:uid="{88BD6AC3-0C98-405A-BA40-5F2718DC33E5}"/>
    <cellStyle name="Millares [0] 2 3" xfId="6" xr:uid="{5EA9B35A-77E6-4FA6-98C8-3B6857CF01DA}"/>
    <cellStyle name="Millares 2" xfId="7" xr:uid="{976FA6A2-F9C8-4C35-B981-3143B4EC9B6E}"/>
    <cellStyle name="Millares 3" xfId="9" xr:uid="{258CEC45-B9BA-4B3E-9157-642948E1DC55}"/>
    <cellStyle name="Millares 4" xfId="10" xr:uid="{A9A4B87A-FA13-454C-8ADE-B359DEA17CBA}"/>
    <cellStyle name="Normal" xfId="0" builtinId="0"/>
    <cellStyle name="Porcentaje" xfId="3" builtinId="5"/>
    <cellStyle name="Porcentaje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18699</xdr:colOff>
      <xdr:row>5</xdr:row>
      <xdr:rowOff>104775</xdr:rowOff>
    </xdr:from>
    <xdr:to>
      <xdr:col>0</xdr:col>
      <xdr:colOff>600866</xdr:colOff>
      <xdr:row>10</xdr:row>
      <xdr:rowOff>0</xdr:rowOff>
    </xdr:to>
    <xdr:pic>
      <xdr:nvPicPr>
        <xdr:cNvPr id="2" name="Picture 3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9" y="1560739"/>
          <a:ext cx="582167" cy="259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289899</xdr:rowOff>
    </xdr:from>
    <xdr:to>
      <xdr:col>0</xdr:col>
      <xdr:colOff>491557</xdr:colOff>
      <xdr:row>16</xdr:row>
      <xdr:rowOff>284048</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82" y="5025185"/>
          <a:ext cx="333375" cy="1109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216015</xdr:colOff>
      <xdr:row>17</xdr:row>
      <xdr:rowOff>164043</xdr:rowOff>
    </xdr:from>
    <xdr:to>
      <xdr:col>0</xdr:col>
      <xdr:colOff>549388</xdr:colOff>
      <xdr:row>18</xdr:row>
      <xdr:rowOff>70754</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6015" y="6504972"/>
          <a:ext cx="333373" cy="396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250033</xdr:colOff>
      <xdr:row>0</xdr:row>
      <xdr:rowOff>107157</xdr:rowOff>
    </xdr:from>
    <xdr:to>
      <xdr:col>2</xdr:col>
      <xdr:colOff>1216025</xdr:colOff>
      <xdr:row>3</xdr:row>
      <xdr:rowOff>28575</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2033" y="107157"/>
          <a:ext cx="2359817"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26</xdr:row>
      <xdr:rowOff>95248</xdr:rowOff>
    </xdr:from>
    <xdr:to>
      <xdr:col>1</xdr:col>
      <xdr:colOff>333375</xdr:colOff>
      <xdr:row>28</xdr:row>
      <xdr:rowOff>19048</xdr:rowOff>
    </xdr:to>
    <xdr:pic>
      <xdr:nvPicPr>
        <xdr:cNvPr id="8" name="Imagen 7">
          <a:extLst>
            <a:ext uri="{FF2B5EF4-FFF2-40B4-BE49-F238E27FC236}">
              <a16:creationId xmlns:a16="http://schemas.microsoft.com/office/drawing/2014/main" id="{DDEB4E1D-8BE7-44BC-AEA0-3F7D5CC458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868898"/>
          <a:ext cx="309562"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294787</xdr:rowOff>
    </xdr:from>
    <xdr:to>
      <xdr:col>1</xdr:col>
      <xdr:colOff>738188</xdr:colOff>
      <xdr:row>28</xdr:row>
      <xdr:rowOff>9523</xdr:rowOff>
    </xdr:to>
    <xdr:pic>
      <xdr:nvPicPr>
        <xdr:cNvPr id="9" name="Imagen 8">
          <a:extLst>
            <a:ext uri="{FF2B5EF4-FFF2-40B4-BE49-F238E27FC236}">
              <a16:creationId xmlns:a16="http://schemas.microsoft.com/office/drawing/2014/main" id="{FD182E85-CD29-4A6E-9E23-FF97E89487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8068437"/>
          <a:ext cx="369092" cy="107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26</xdr:row>
      <xdr:rowOff>95248</xdr:rowOff>
    </xdr:from>
    <xdr:to>
      <xdr:col>1</xdr:col>
      <xdr:colOff>333375</xdr:colOff>
      <xdr:row>28</xdr:row>
      <xdr:rowOff>19048</xdr:rowOff>
    </xdr:to>
    <xdr:pic>
      <xdr:nvPicPr>
        <xdr:cNvPr id="10" name="Imagen 9">
          <a:extLst>
            <a:ext uri="{FF2B5EF4-FFF2-40B4-BE49-F238E27FC236}">
              <a16:creationId xmlns:a16="http://schemas.microsoft.com/office/drawing/2014/main" id="{9E817FE0-C982-4D8C-B4DF-605AB11F9A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868898"/>
          <a:ext cx="309562"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294787</xdr:rowOff>
    </xdr:from>
    <xdr:to>
      <xdr:col>1</xdr:col>
      <xdr:colOff>738188</xdr:colOff>
      <xdr:row>28</xdr:row>
      <xdr:rowOff>9523</xdr:rowOff>
    </xdr:to>
    <xdr:pic>
      <xdr:nvPicPr>
        <xdr:cNvPr id="11" name="Imagen 10">
          <a:extLst>
            <a:ext uri="{FF2B5EF4-FFF2-40B4-BE49-F238E27FC236}">
              <a16:creationId xmlns:a16="http://schemas.microsoft.com/office/drawing/2014/main" id="{80C7D82E-327C-4C6A-842E-7A4243F5E1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8068437"/>
          <a:ext cx="369092" cy="107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1002</xdr:col>
      <xdr:colOff>18699</xdr:colOff>
      <xdr:row>5</xdr:row>
      <xdr:rowOff>104775</xdr:rowOff>
    </xdr:from>
    <xdr:to>
      <xdr:col>1002</xdr:col>
      <xdr:colOff>600866</xdr:colOff>
      <xdr:row>10</xdr:row>
      <xdr:rowOff>0</xdr:rowOff>
    </xdr:to>
    <xdr:pic>
      <xdr:nvPicPr>
        <xdr:cNvPr id="12" name="Picture 34">
          <a:extLst>
            <a:ext uri="{FF2B5EF4-FFF2-40B4-BE49-F238E27FC236}">
              <a16:creationId xmlns:a16="http://schemas.microsoft.com/office/drawing/2014/main" id="{B7A5E613-7C62-4FDB-98D3-28B0B287C0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87074" y="1571625"/>
          <a:ext cx="582167"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1002</xdr:col>
      <xdr:colOff>158182</xdr:colOff>
      <xdr:row>13</xdr:row>
      <xdr:rowOff>289899</xdr:rowOff>
    </xdr:from>
    <xdr:to>
      <xdr:col>1002</xdr:col>
      <xdr:colOff>491557</xdr:colOff>
      <xdr:row>16</xdr:row>
      <xdr:rowOff>284048</xdr:rowOff>
    </xdr:to>
    <xdr:pic>
      <xdr:nvPicPr>
        <xdr:cNvPr id="13" name="Imagen 12">
          <a:extLst>
            <a:ext uri="{FF2B5EF4-FFF2-40B4-BE49-F238E27FC236}">
              <a16:creationId xmlns:a16="http://schemas.microsoft.com/office/drawing/2014/main" id="{177B4E36-3D2C-420A-AAF9-64584A3354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826557" y="7128849"/>
          <a:ext cx="333375" cy="2775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1002</xdr:col>
      <xdr:colOff>216015</xdr:colOff>
      <xdr:row>17</xdr:row>
      <xdr:rowOff>164043</xdr:rowOff>
    </xdr:from>
    <xdr:to>
      <xdr:col>1002</xdr:col>
      <xdr:colOff>549388</xdr:colOff>
      <xdr:row>18</xdr:row>
      <xdr:rowOff>70754</xdr:rowOff>
    </xdr:to>
    <xdr:pic>
      <xdr:nvPicPr>
        <xdr:cNvPr id="14" name="Imagen 13">
          <a:extLst>
            <a:ext uri="{FF2B5EF4-FFF2-40B4-BE49-F238E27FC236}">
              <a16:creationId xmlns:a16="http://schemas.microsoft.com/office/drawing/2014/main" id="{655C59ED-F10A-42CC-B023-DDBFF3EE8F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884390" y="10460568"/>
          <a:ext cx="333373" cy="67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1003</xdr:col>
      <xdr:colOff>250033</xdr:colOff>
      <xdr:row>0</xdr:row>
      <xdr:rowOff>107157</xdr:rowOff>
    </xdr:from>
    <xdr:to>
      <xdr:col>1006</xdr:col>
      <xdr:colOff>320675</xdr:colOff>
      <xdr:row>3</xdr:row>
      <xdr:rowOff>28575</xdr:rowOff>
    </xdr:to>
    <xdr:pic>
      <xdr:nvPicPr>
        <xdr:cNvPr id="15" name="5 Imagen" descr="Ultimo Logo Roberto Quintero Villa Blanco y Negro">
          <a:extLst>
            <a:ext uri="{FF2B5EF4-FFF2-40B4-BE49-F238E27FC236}">
              <a16:creationId xmlns:a16="http://schemas.microsoft.com/office/drawing/2014/main" id="{9D5567FD-7A9F-49D5-A4AD-4E4BB8E28A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6680408" y="107157"/>
          <a:ext cx="2356642" cy="75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1002</xdr:col>
      <xdr:colOff>250032</xdr:colOff>
      <xdr:row>24</xdr:row>
      <xdr:rowOff>130967</xdr:rowOff>
    </xdr:from>
    <xdr:to>
      <xdr:col>1002</xdr:col>
      <xdr:colOff>559594</xdr:colOff>
      <xdr:row>25</xdr:row>
      <xdr:rowOff>840580</xdr:rowOff>
    </xdr:to>
    <xdr:pic>
      <xdr:nvPicPr>
        <xdr:cNvPr id="16" name="Imagen 15">
          <a:extLst>
            <a:ext uri="{FF2B5EF4-FFF2-40B4-BE49-F238E27FC236}">
              <a16:creationId xmlns:a16="http://schemas.microsoft.com/office/drawing/2014/main" id="{0A963D6E-ADD6-42CD-8B4B-522773F2B2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906501" y="16454436"/>
          <a:ext cx="309562"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1002</xdr:col>
      <xdr:colOff>190502</xdr:colOff>
      <xdr:row>25</xdr:row>
      <xdr:rowOff>1104412</xdr:rowOff>
    </xdr:from>
    <xdr:to>
      <xdr:col>1002</xdr:col>
      <xdr:colOff>559594</xdr:colOff>
      <xdr:row>27</xdr:row>
      <xdr:rowOff>438148</xdr:rowOff>
    </xdr:to>
    <xdr:pic>
      <xdr:nvPicPr>
        <xdr:cNvPr id="17" name="Imagen 16">
          <a:extLst>
            <a:ext uri="{FF2B5EF4-FFF2-40B4-BE49-F238E27FC236}">
              <a16:creationId xmlns:a16="http://schemas.microsoft.com/office/drawing/2014/main" id="{D565D359-1ECA-4CE5-9034-0EECD86F72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846971" y="18070818"/>
          <a:ext cx="369092" cy="11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10</xdr:row>
      <xdr:rowOff>95248</xdr:rowOff>
    </xdr:from>
    <xdr:to>
      <xdr:col>1</xdr:col>
      <xdr:colOff>333375</xdr:colOff>
      <xdr:row>12</xdr:row>
      <xdr:rowOff>19048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10453686"/>
          <a:ext cx="30956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10</xdr:row>
      <xdr:rowOff>294787</xdr:rowOff>
    </xdr:from>
    <xdr:to>
      <xdr:col>1</xdr:col>
      <xdr:colOff>738188</xdr:colOff>
      <xdr:row>12</xdr:row>
      <xdr:rowOff>9523</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096" y="10653225"/>
          <a:ext cx="369092" cy="33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0</xdr:rowOff>
    </xdr:from>
    <xdr:to>
      <xdr:col>0</xdr:col>
      <xdr:colOff>707924</xdr:colOff>
      <xdr:row>30</xdr:row>
      <xdr:rowOff>23810</xdr:rowOff>
    </xdr:to>
    <xdr:pic>
      <xdr:nvPicPr>
        <xdr:cNvPr id="6" name="Picture 34">
          <a:extLst>
            <a:ext uri="{FF2B5EF4-FFF2-40B4-BE49-F238E27FC236}">
              <a16:creationId xmlns:a16="http://schemas.microsoft.com/office/drawing/2014/main" id="{B1B98DD3-CCF8-4C8C-A20A-02C3D4A743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0371667"/>
          <a:ext cx="707924" cy="3219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21</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718051"/>
          <a:ext cx="707924" cy="361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23</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204383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24337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288133</xdr:colOff>
      <xdr:row>0</xdr:row>
      <xdr:rowOff>107157</xdr:rowOff>
    </xdr:from>
    <xdr:to>
      <xdr:col>2</xdr:col>
      <xdr:colOff>1467116</xdr:colOff>
      <xdr:row>3</xdr:row>
      <xdr:rowOff>154782</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0133" y="107157"/>
          <a:ext cx="268843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55562</xdr:colOff>
      <xdr:row>26</xdr:row>
      <xdr:rowOff>158748</xdr:rowOff>
    </xdr:from>
    <xdr:to>
      <xdr:col>1</xdr:col>
      <xdr:colOff>365124</xdr:colOff>
      <xdr:row>28</xdr:row>
      <xdr:rowOff>82548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443180</xdr:colOff>
      <xdr:row>27</xdr:row>
      <xdr:rowOff>40788</xdr:rowOff>
    </xdr:from>
    <xdr:to>
      <xdr:col>1</xdr:col>
      <xdr:colOff>812272</xdr:colOff>
      <xdr:row>28</xdr:row>
      <xdr:rowOff>73024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317</xdr:col>
      <xdr:colOff>50008</xdr:colOff>
      <xdr:row>0</xdr:row>
      <xdr:rowOff>83345</xdr:rowOff>
    </xdr:from>
    <xdr:to>
      <xdr:col>319</xdr:col>
      <xdr:colOff>709878</xdr:colOff>
      <xdr:row>3</xdr:row>
      <xdr:rowOff>130970</xdr:rowOff>
    </xdr:to>
    <xdr:pic>
      <xdr:nvPicPr>
        <xdr:cNvPr id="8" name="5 Imagen" descr="Ultimo Logo Roberto Quintero Villa Blanco y Negro">
          <a:extLst>
            <a:ext uri="{FF2B5EF4-FFF2-40B4-BE49-F238E27FC236}">
              <a16:creationId xmlns:a16="http://schemas.microsoft.com/office/drawing/2014/main" id="{209E6C41-E2D4-4B90-8022-5F3C7D326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081133" y="83345"/>
          <a:ext cx="26839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16019</xdr:col>
      <xdr:colOff>0</xdr:colOff>
      <xdr:row>17</xdr:row>
      <xdr:rowOff>111125</xdr:rowOff>
    </xdr:from>
    <xdr:to>
      <xdr:col>16019</xdr:col>
      <xdr:colOff>707924</xdr:colOff>
      <xdr:row>23</xdr:row>
      <xdr:rowOff>256643</xdr:rowOff>
    </xdr:to>
    <xdr:pic>
      <xdr:nvPicPr>
        <xdr:cNvPr id="9" name="Picture 34">
          <a:extLst>
            <a:ext uri="{FF2B5EF4-FFF2-40B4-BE49-F238E27FC236}">
              <a16:creationId xmlns:a16="http://schemas.microsoft.com/office/drawing/2014/main" id="{32F71AD4-249F-4D5B-8D5B-1DAE1C69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400"/>
          <a:ext cx="707924" cy="34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55562</xdr:colOff>
      <xdr:row>26</xdr:row>
      <xdr:rowOff>158748</xdr:rowOff>
    </xdr:from>
    <xdr:to>
      <xdr:col>16020</xdr:col>
      <xdr:colOff>365124</xdr:colOff>
      <xdr:row>28</xdr:row>
      <xdr:rowOff>82548</xdr:rowOff>
    </xdr:to>
    <xdr:pic>
      <xdr:nvPicPr>
        <xdr:cNvPr id="10" name="Imagen 9">
          <a:extLst>
            <a:ext uri="{FF2B5EF4-FFF2-40B4-BE49-F238E27FC236}">
              <a16:creationId xmlns:a16="http://schemas.microsoft.com/office/drawing/2014/main" id="{E2DEFB3A-3E25-46CE-86EB-7903B34CCC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16020</xdr:col>
      <xdr:colOff>443180</xdr:colOff>
      <xdr:row>27</xdr:row>
      <xdr:rowOff>40788</xdr:rowOff>
    </xdr:from>
    <xdr:to>
      <xdr:col>16020</xdr:col>
      <xdr:colOff>812272</xdr:colOff>
      <xdr:row>28</xdr:row>
      <xdr:rowOff>73024</xdr:rowOff>
    </xdr:to>
    <xdr:pic>
      <xdr:nvPicPr>
        <xdr:cNvPr id="11" name="Imagen 10">
          <a:extLst>
            <a:ext uri="{FF2B5EF4-FFF2-40B4-BE49-F238E27FC236}">
              <a16:creationId xmlns:a16="http://schemas.microsoft.com/office/drawing/2014/main" id="{84D0E15B-BF45-467D-B77D-C103AA1623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16020</xdr:col>
      <xdr:colOff>50008</xdr:colOff>
      <xdr:row>0</xdr:row>
      <xdr:rowOff>83345</xdr:rowOff>
    </xdr:from>
    <xdr:to>
      <xdr:col>16023</xdr:col>
      <xdr:colOff>447941</xdr:colOff>
      <xdr:row>3</xdr:row>
      <xdr:rowOff>130970</xdr:rowOff>
    </xdr:to>
    <xdr:pic>
      <xdr:nvPicPr>
        <xdr:cNvPr id="12" name="5 Imagen" descr="Ultimo Logo Roberto Quintero Villa Blanco y Negro">
          <a:extLst>
            <a:ext uri="{FF2B5EF4-FFF2-40B4-BE49-F238E27FC236}">
              <a16:creationId xmlns:a16="http://schemas.microsoft.com/office/drawing/2014/main" id="{D210882F-BF81-4453-922E-F11A165A80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008" y="83345"/>
          <a:ext cx="268393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52388</xdr:colOff>
      <xdr:row>29</xdr:row>
      <xdr:rowOff>276223</xdr:rowOff>
    </xdr:from>
    <xdr:to>
      <xdr:col>0</xdr:col>
      <xdr:colOff>361950</xdr:colOff>
      <xdr:row>30</xdr:row>
      <xdr:rowOff>285750</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8" y="13144498"/>
          <a:ext cx="309562" cy="4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388146</xdr:colOff>
      <xdr:row>24</xdr:row>
      <xdr:rowOff>295275</xdr:rowOff>
    </xdr:from>
    <xdr:to>
      <xdr:col>0</xdr:col>
      <xdr:colOff>695285</xdr:colOff>
      <xdr:row>25</xdr:row>
      <xdr:rowOff>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6" y="11029950"/>
          <a:ext cx="307139" cy="2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27</xdr:row>
      <xdr:rowOff>137581</xdr:rowOff>
    </xdr:from>
    <xdr:to>
      <xdr:col>1</xdr:col>
      <xdr:colOff>343958</xdr:colOff>
      <xdr:row>29</xdr:row>
      <xdr:rowOff>61381</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4933081"/>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28</xdr:row>
      <xdr:rowOff>19621</xdr:rowOff>
    </xdr:from>
    <xdr:to>
      <xdr:col>1</xdr:col>
      <xdr:colOff>738188</xdr:colOff>
      <xdr:row>29</xdr:row>
      <xdr:rowOff>51857</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5132621"/>
          <a:ext cx="369092" cy="349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251620</xdr:colOff>
      <xdr:row>0</xdr:row>
      <xdr:rowOff>97632</xdr:rowOff>
    </xdr:from>
    <xdr:to>
      <xdr:col>2</xdr:col>
      <xdr:colOff>1409436</xdr:colOff>
      <xdr:row>3</xdr:row>
      <xdr:rowOff>104775</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3620" y="97632"/>
          <a:ext cx="2681816" cy="83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6" name="Imagen 5">
          <a:extLst>
            <a:ext uri="{FF2B5EF4-FFF2-40B4-BE49-F238E27FC236}">
              <a16:creationId xmlns:a16="http://schemas.microsoft.com/office/drawing/2014/main" id="{1C543AE3-1181-494F-83CA-7661DBC480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2167656"/>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7" name="Imagen 6">
          <a:extLst>
            <a:ext uri="{FF2B5EF4-FFF2-40B4-BE49-F238E27FC236}">
              <a16:creationId xmlns:a16="http://schemas.microsoft.com/office/drawing/2014/main" id="{70613BC0-4F5E-4A8B-AC6A-F1CE5E1079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364021"/>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8" name="Imagen 7">
          <a:extLst>
            <a:ext uri="{FF2B5EF4-FFF2-40B4-BE49-F238E27FC236}">
              <a16:creationId xmlns:a16="http://schemas.microsoft.com/office/drawing/2014/main" id="{23F667E7-9433-4C10-BE8D-EA73E7B518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2167656"/>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9" name="Imagen 8">
          <a:extLst>
            <a:ext uri="{FF2B5EF4-FFF2-40B4-BE49-F238E27FC236}">
              <a16:creationId xmlns:a16="http://schemas.microsoft.com/office/drawing/2014/main" id="{F2792029-4EFE-4247-BED2-D23DEA4B84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364021"/>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27</xdr:row>
      <xdr:rowOff>137581</xdr:rowOff>
    </xdr:from>
    <xdr:to>
      <xdr:col>1</xdr:col>
      <xdr:colOff>343958</xdr:colOff>
      <xdr:row>29</xdr:row>
      <xdr:rowOff>61381</xdr:rowOff>
    </xdr:to>
    <xdr:pic>
      <xdr:nvPicPr>
        <xdr:cNvPr id="10" name="Imagen 9">
          <a:extLst>
            <a:ext uri="{FF2B5EF4-FFF2-40B4-BE49-F238E27FC236}">
              <a16:creationId xmlns:a16="http://schemas.microsoft.com/office/drawing/2014/main" id="{A07EE9D0-B993-4247-9D9A-F246B076DF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5072781"/>
          <a:ext cx="309562"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28</xdr:row>
      <xdr:rowOff>19621</xdr:rowOff>
    </xdr:from>
    <xdr:to>
      <xdr:col>1</xdr:col>
      <xdr:colOff>738188</xdr:colOff>
      <xdr:row>29</xdr:row>
      <xdr:rowOff>51857</xdr:rowOff>
    </xdr:to>
    <xdr:pic>
      <xdr:nvPicPr>
        <xdr:cNvPr id="11" name="Imagen 10">
          <a:extLst>
            <a:ext uri="{FF2B5EF4-FFF2-40B4-BE49-F238E27FC236}">
              <a16:creationId xmlns:a16="http://schemas.microsoft.com/office/drawing/2014/main" id="{05A50E84-632D-4025-8C4D-F6426F7F66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5412021"/>
          <a:ext cx="369092" cy="56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12" name="Imagen 11">
          <a:extLst>
            <a:ext uri="{FF2B5EF4-FFF2-40B4-BE49-F238E27FC236}">
              <a16:creationId xmlns:a16="http://schemas.microsoft.com/office/drawing/2014/main" id="{2DFDF187-F8B5-4DB9-B8CF-A528B8EFCC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3529731"/>
          <a:ext cx="309562"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13" name="Imagen 12">
          <a:extLst>
            <a:ext uri="{FF2B5EF4-FFF2-40B4-BE49-F238E27FC236}">
              <a16:creationId xmlns:a16="http://schemas.microsoft.com/office/drawing/2014/main" id="{93A2D58B-2B0C-4F44-8225-16F8AB3EB1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4068996"/>
          <a:ext cx="369092" cy="91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34396</xdr:colOff>
      <xdr:row>25</xdr:row>
      <xdr:rowOff>137581</xdr:rowOff>
    </xdr:from>
    <xdr:to>
      <xdr:col>1</xdr:col>
      <xdr:colOff>343958</xdr:colOff>
      <xdr:row>27</xdr:row>
      <xdr:rowOff>61381</xdr:rowOff>
    </xdr:to>
    <xdr:pic>
      <xdr:nvPicPr>
        <xdr:cNvPr id="14" name="Imagen 13">
          <a:extLst>
            <a:ext uri="{FF2B5EF4-FFF2-40B4-BE49-F238E27FC236}">
              <a16:creationId xmlns:a16="http://schemas.microsoft.com/office/drawing/2014/main" id="{58E1EC11-0A8D-4101-9E05-7530710AA4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396" y="13529731"/>
          <a:ext cx="309562"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26</xdr:row>
      <xdr:rowOff>19621</xdr:rowOff>
    </xdr:from>
    <xdr:to>
      <xdr:col>1</xdr:col>
      <xdr:colOff>738188</xdr:colOff>
      <xdr:row>27</xdr:row>
      <xdr:rowOff>51857</xdr:rowOff>
    </xdr:to>
    <xdr:pic>
      <xdr:nvPicPr>
        <xdr:cNvPr id="15" name="Imagen 14">
          <a:extLst>
            <a:ext uri="{FF2B5EF4-FFF2-40B4-BE49-F238E27FC236}">
              <a16:creationId xmlns:a16="http://schemas.microsoft.com/office/drawing/2014/main" id="{3DA176F5-83B0-4181-A9A1-EE98AFC307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4068996"/>
          <a:ext cx="369092" cy="91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4</xdr:row>
      <xdr:rowOff>0</xdr:rowOff>
    </xdr:from>
    <xdr:to>
      <xdr:col>0</xdr:col>
      <xdr:colOff>631031</xdr:colOff>
      <xdr:row>12</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047750"/>
          <a:ext cx="559593" cy="165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216695</xdr:colOff>
      <xdr:row>0</xdr:row>
      <xdr:rowOff>107157</xdr:rowOff>
    </xdr:from>
    <xdr:to>
      <xdr:col>2</xdr:col>
      <xdr:colOff>1512094</xdr:colOff>
      <xdr:row>3</xdr:row>
      <xdr:rowOff>197643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695" y="107157"/>
          <a:ext cx="2686049"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35</xdr:row>
      <xdr:rowOff>28575</xdr:rowOff>
    </xdr:from>
    <xdr:to>
      <xdr:col>1</xdr:col>
      <xdr:colOff>295275</xdr:colOff>
      <xdr:row>37</xdr:row>
      <xdr:rowOff>152399</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6182975"/>
          <a:ext cx="27146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302421</xdr:colOff>
      <xdr:row>36</xdr:row>
      <xdr:rowOff>55491</xdr:rowOff>
    </xdr:from>
    <xdr:to>
      <xdr:col>1</xdr:col>
      <xdr:colOff>581025</xdr:colOff>
      <xdr:row>37</xdr:row>
      <xdr:rowOff>104774</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421" y="16362291"/>
          <a:ext cx="278604" cy="20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13</xdr:row>
      <xdr:rowOff>352425</xdr:rowOff>
    </xdr:from>
    <xdr:to>
      <xdr:col>0</xdr:col>
      <xdr:colOff>657569</xdr:colOff>
      <xdr:row>16</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19</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19</xdr:row>
      <xdr:rowOff>285262</xdr:rowOff>
    </xdr:from>
    <xdr:to>
      <xdr:col>0</xdr:col>
      <xdr:colOff>528638</xdr:colOff>
      <xdr:row>21</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105456</xdr:colOff>
      <xdr:row>25</xdr:row>
      <xdr:rowOff>544285</xdr:rowOff>
    </xdr:from>
    <xdr:to>
      <xdr:col>1</xdr:col>
      <xdr:colOff>707572</xdr:colOff>
      <xdr:row>25</xdr:row>
      <xdr:rowOff>2041073</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456" y="1854653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954203</xdr:colOff>
      <xdr:row>25</xdr:row>
      <xdr:rowOff>485289</xdr:rowOff>
    </xdr:from>
    <xdr:to>
      <xdr:col>1</xdr:col>
      <xdr:colOff>1323295</xdr:colOff>
      <xdr:row>25</xdr:row>
      <xdr:rowOff>1850573</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6203" y="18487539"/>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42863</xdr:colOff>
      <xdr:row>17</xdr:row>
      <xdr:rowOff>76198</xdr:rowOff>
    </xdr:from>
    <xdr:to>
      <xdr:col>1</xdr:col>
      <xdr:colOff>352425</xdr:colOff>
      <xdr:row>18</xdr:row>
      <xdr:rowOff>266698</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863" y="83248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388146</xdr:colOff>
      <xdr:row>17</xdr:row>
      <xdr:rowOff>294787</xdr:rowOff>
    </xdr:from>
    <xdr:to>
      <xdr:col>1</xdr:col>
      <xdr:colOff>757238</xdr:colOff>
      <xdr:row>18</xdr:row>
      <xdr:rowOff>276223</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0146" y="8543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69841</xdr:colOff>
      <xdr:row>17</xdr:row>
      <xdr:rowOff>67318</xdr:rowOff>
    </xdr:from>
    <xdr:ext cx="309240" cy="550797"/>
    <xdr:pic>
      <xdr:nvPicPr>
        <xdr:cNvPr id="6" name="Imagen 2">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lum bright="-50000"/>
          <a:alphaModFix/>
        </a:blip>
        <a:srcRect/>
        <a:stretch>
          <a:fillRect/>
        </a:stretch>
      </xdr:blipFill>
      <xdr:spPr>
        <a:xfrm>
          <a:off x="879466" y="8411218"/>
          <a:ext cx="309240" cy="550797"/>
        </a:xfrm>
        <a:prstGeom prst="rect">
          <a:avLst/>
        </a:prstGeom>
        <a:noFill/>
        <a:ln cap="flat">
          <a:noFill/>
        </a:ln>
      </xdr:spPr>
    </xdr:pic>
    <xdr:clientData/>
  </xdr:oneCellAnchor>
  <xdr:oneCellAnchor>
    <xdr:from>
      <xdr:col>1</xdr:col>
      <xdr:colOff>415082</xdr:colOff>
      <xdr:row>17</xdr:row>
      <xdr:rowOff>285841</xdr:rowOff>
    </xdr:from>
    <xdr:ext cx="368640" cy="341638"/>
    <xdr:pic>
      <xdr:nvPicPr>
        <xdr:cNvPr id="7" name="Imagen 3">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lum bright="-50000"/>
          <a:alphaModFix/>
        </a:blip>
        <a:srcRect/>
        <a:stretch>
          <a:fillRect/>
        </a:stretch>
      </xdr:blipFill>
      <xdr:spPr>
        <a:xfrm>
          <a:off x="1224707" y="8629741"/>
          <a:ext cx="368640" cy="341638"/>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847725"/>
          <a:ext cx="6096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57151</xdr:colOff>
      <xdr:row>3</xdr:row>
      <xdr:rowOff>276225</xdr:rowOff>
    </xdr:from>
    <xdr:to>
      <xdr:col>1</xdr:col>
      <xdr:colOff>666751</xdr:colOff>
      <xdr:row>18</xdr:row>
      <xdr:rowOff>95250</xdr:rowOff>
    </xdr:to>
    <xdr:pic>
      <xdr:nvPicPr>
        <xdr:cNvPr id="2" name="Picture 34">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76200</xdr:rowOff>
    </xdr:from>
    <xdr:to>
      <xdr:col>3</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19050</xdr:colOff>
      <xdr:row>20</xdr:row>
      <xdr:rowOff>47624</xdr:rowOff>
    </xdr:from>
    <xdr:to>
      <xdr:col>1</xdr:col>
      <xdr:colOff>246155</xdr:colOff>
      <xdr:row>22</xdr:row>
      <xdr:rowOff>28573</xdr:rowOff>
    </xdr:to>
    <xdr:pic>
      <xdr:nvPicPr>
        <xdr:cNvPr id="2" name="Imagen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4410074"/>
          <a:ext cx="227105"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285751</xdr:colOff>
      <xdr:row>21</xdr:row>
      <xdr:rowOff>15377</xdr:rowOff>
    </xdr:from>
    <xdr:to>
      <xdr:col>1</xdr:col>
      <xdr:colOff>504825</xdr:colOff>
      <xdr:row>22</xdr:row>
      <xdr:rowOff>9525</xdr:rowOff>
    </xdr:to>
    <xdr:pic>
      <xdr:nvPicPr>
        <xdr:cNvPr id="3" name="Imagen 3">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6" y="4568327"/>
          <a:ext cx="219074" cy="18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153156</xdr:colOff>
      <xdr:row>6</xdr:row>
      <xdr:rowOff>152400</xdr:rowOff>
    </xdr:from>
    <xdr:to>
      <xdr:col>0</xdr:col>
      <xdr:colOff>590549</xdr:colOff>
      <xdr:row>19</xdr:row>
      <xdr:rowOff>57150</xdr:rowOff>
    </xdr:to>
    <xdr:pic>
      <xdr:nvPicPr>
        <xdr:cNvPr id="4" name="Picture 34">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156" y="1714500"/>
          <a:ext cx="437393"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76200</xdr:rowOff>
    </xdr:from>
    <xdr:to>
      <xdr:col>2</xdr:col>
      <xdr:colOff>704850</xdr:colOff>
      <xdr:row>2</xdr:row>
      <xdr:rowOff>133350</xdr:rowOff>
    </xdr:to>
    <xdr:pic>
      <xdr:nvPicPr>
        <xdr:cNvPr id="5" name="5 Imagen" descr="Ultimo Logo Roberto Quintero Villa Blanco y Negro">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475" y="76200"/>
          <a:ext cx="1390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C31"/>
  <sheetViews>
    <sheetView view="pageBreakPreview" topLeftCell="ALO25" zoomScale="80" zoomScaleNormal="100" zoomScaleSheetLayoutView="80" workbookViewId="0">
      <selection activeCell="AME12" sqref="AME12"/>
    </sheetView>
  </sheetViews>
  <sheetFormatPr baseColWidth="10" defaultRowHeight="12"/>
  <cols>
    <col min="1" max="1" width="11.42578125" style="4"/>
    <col min="2" max="2" width="20.85546875" style="4" customWidth="1"/>
    <col min="3" max="3" width="21.140625" style="4" customWidth="1"/>
    <col min="4" max="4" width="31.42578125" style="4" customWidth="1"/>
    <col min="5" max="5" width="44.140625" style="4" customWidth="1"/>
    <col min="6" max="6" width="29.140625" style="4" customWidth="1"/>
    <col min="7" max="7" width="11.85546875" style="4" customWidth="1"/>
    <col min="8" max="8" width="11.28515625" style="5" customWidth="1"/>
    <col min="9" max="9" width="10" style="4" customWidth="1"/>
    <col min="10" max="10" width="9.85546875" style="4" customWidth="1"/>
    <col min="11" max="11" width="11.42578125" style="4"/>
    <col min="12" max="12" width="11.85546875" style="4" customWidth="1"/>
    <col min="13" max="13" width="18" style="4" customWidth="1"/>
    <col min="14" max="14" width="19.140625" style="4" customWidth="1"/>
    <col min="15" max="15" width="29" style="4" customWidth="1"/>
    <col min="16"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017" s="1" customFormat="1" ht="21.75" customHeight="1">
      <c r="A1" s="403"/>
      <c r="B1" s="404"/>
      <c r="C1" s="423" t="s">
        <v>601</v>
      </c>
      <c r="D1" s="424"/>
      <c r="E1" s="424"/>
      <c r="F1" s="424"/>
      <c r="G1" s="424"/>
      <c r="H1" s="424"/>
      <c r="I1" s="424"/>
      <c r="J1" s="424"/>
      <c r="K1" s="424"/>
      <c r="L1" s="424"/>
      <c r="M1" s="424"/>
      <c r="N1" s="425"/>
      <c r="O1" s="281" t="s">
        <v>0</v>
      </c>
      <c r="ALO1" s="403"/>
      <c r="ALP1" s="404"/>
      <c r="ALQ1" s="423" t="s">
        <v>601</v>
      </c>
      <c r="ALR1" s="437"/>
      <c r="ALS1" s="437"/>
      <c r="ALT1" s="437"/>
      <c r="ALU1" s="437"/>
      <c r="ALV1" s="437"/>
      <c r="ALW1" s="437"/>
      <c r="ALX1" s="437"/>
      <c r="ALY1" s="437"/>
      <c r="ALZ1" s="437"/>
      <c r="AMA1" s="437"/>
      <c r="AMB1" s="425"/>
      <c r="AMC1" s="281" t="s">
        <v>0</v>
      </c>
    </row>
    <row r="2" spans="1:1017" s="1" customFormat="1" ht="21.75" customHeight="1">
      <c r="A2" s="403"/>
      <c r="B2" s="405"/>
      <c r="C2" s="423"/>
      <c r="D2" s="424"/>
      <c r="E2" s="424"/>
      <c r="F2" s="424"/>
      <c r="G2" s="424"/>
      <c r="H2" s="424"/>
      <c r="I2" s="424"/>
      <c r="J2" s="424"/>
      <c r="K2" s="424"/>
      <c r="L2" s="424"/>
      <c r="M2" s="424"/>
      <c r="N2" s="425"/>
      <c r="O2" s="282" t="s">
        <v>254</v>
      </c>
      <c r="ALO2" s="403"/>
      <c r="ALP2" s="405"/>
      <c r="ALQ2" s="423"/>
      <c r="ALR2" s="437"/>
      <c r="ALS2" s="437"/>
      <c r="ALT2" s="437"/>
      <c r="ALU2" s="437"/>
      <c r="ALV2" s="437"/>
      <c r="ALW2" s="437"/>
      <c r="ALX2" s="437"/>
      <c r="ALY2" s="437"/>
      <c r="ALZ2" s="437"/>
      <c r="AMA2" s="437"/>
      <c r="AMB2" s="425"/>
      <c r="AMC2" s="282" t="s">
        <v>254</v>
      </c>
    </row>
    <row r="3" spans="1:1017" s="1" customFormat="1" ht="21.75" customHeight="1">
      <c r="A3" s="403"/>
      <c r="B3" s="405"/>
      <c r="C3" s="423"/>
      <c r="D3" s="424"/>
      <c r="E3" s="424"/>
      <c r="F3" s="424"/>
      <c r="G3" s="424"/>
      <c r="H3" s="424"/>
      <c r="I3" s="424"/>
      <c r="J3" s="424"/>
      <c r="K3" s="424"/>
      <c r="L3" s="424"/>
      <c r="M3" s="424"/>
      <c r="N3" s="425"/>
      <c r="O3" s="283" t="s">
        <v>255</v>
      </c>
      <c r="ALO3" s="403"/>
      <c r="ALP3" s="405"/>
      <c r="ALQ3" s="423"/>
      <c r="ALR3" s="437"/>
      <c r="ALS3" s="437"/>
      <c r="ALT3" s="437"/>
      <c r="ALU3" s="437"/>
      <c r="ALV3" s="437"/>
      <c r="ALW3" s="437"/>
      <c r="ALX3" s="437"/>
      <c r="ALY3" s="437"/>
      <c r="ALZ3" s="437"/>
      <c r="AMA3" s="437"/>
      <c r="AMB3" s="425"/>
      <c r="AMC3" s="283" t="s">
        <v>255</v>
      </c>
    </row>
    <row r="4" spans="1:1017" s="1" customFormat="1" ht="21.75" customHeight="1" thickBot="1">
      <c r="A4" s="403"/>
      <c r="B4" s="406"/>
      <c r="C4" s="423"/>
      <c r="D4" s="424"/>
      <c r="E4" s="424"/>
      <c r="F4" s="424"/>
      <c r="G4" s="424"/>
      <c r="H4" s="424"/>
      <c r="I4" s="424"/>
      <c r="J4" s="424"/>
      <c r="K4" s="424"/>
      <c r="L4" s="424"/>
      <c r="M4" s="424"/>
      <c r="N4" s="425"/>
      <c r="O4" s="284" t="s">
        <v>1</v>
      </c>
      <c r="ALO4" s="403"/>
      <c r="ALP4" s="406"/>
      <c r="ALQ4" s="423"/>
      <c r="ALR4" s="437"/>
      <c r="ALS4" s="437"/>
      <c r="ALT4" s="437"/>
      <c r="ALU4" s="437"/>
      <c r="ALV4" s="437"/>
      <c r="ALW4" s="437"/>
      <c r="ALX4" s="437"/>
      <c r="ALY4" s="437"/>
      <c r="ALZ4" s="437"/>
      <c r="AMA4" s="437"/>
      <c r="AMB4" s="425"/>
      <c r="AMC4" s="284" t="s">
        <v>1</v>
      </c>
    </row>
    <row r="5" spans="1:1017" s="1" customFormat="1" ht="28.5" customHeight="1">
      <c r="A5" s="403"/>
      <c r="B5" s="407"/>
      <c r="C5" s="407"/>
      <c r="D5" s="407"/>
      <c r="E5" s="407"/>
      <c r="F5" s="407"/>
      <c r="G5" s="407"/>
      <c r="H5" s="407"/>
      <c r="I5" s="407"/>
      <c r="ALO5" s="403"/>
      <c r="ALP5" s="402"/>
      <c r="ALQ5" s="402"/>
      <c r="ALR5" s="402"/>
      <c r="ALS5" s="402"/>
      <c r="ALT5" s="402"/>
      <c r="ALU5" s="402"/>
      <c r="ALV5" s="402"/>
      <c r="ALW5" s="402"/>
    </row>
    <row r="6" spans="1:1017" s="2" customFormat="1" ht="28.5" customHeight="1">
      <c r="A6" s="403"/>
      <c r="B6" s="408" t="s">
        <v>2</v>
      </c>
      <c r="C6" s="408"/>
      <c r="D6" s="408"/>
      <c r="E6" s="408"/>
      <c r="F6" s="408"/>
      <c r="G6" s="408"/>
      <c r="H6" s="408"/>
      <c r="I6" s="408"/>
      <c r="ALO6" s="403"/>
      <c r="ALP6" s="409" t="s">
        <v>2</v>
      </c>
      <c r="ALQ6" s="409"/>
      <c r="ALR6" s="409"/>
      <c r="ALS6" s="409"/>
      <c r="ALT6" s="409"/>
      <c r="ALU6" s="409"/>
      <c r="ALV6" s="409"/>
      <c r="ALW6" s="409"/>
    </row>
    <row r="7" spans="1:1017" s="2" customFormat="1" ht="28.5" customHeight="1">
      <c r="A7" s="403"/>
      <c r="B7" s="408" t="s">
        <v>8</v>
      </c>
      <c r="C7" s="408"/>
      <c r="D7" s="408"/>
      <c r="E7" s="408"/>
      <c r="F7" s="408"/>
      <c r="G7" s="9"/>
      <c r="H7" s="9"/>
      <c r="I7" s="9"/>
      <c r="ALO7" s="403"/>
      <c r="ALP7" s="409" t="s">
        <v>8</v>
      </c>
      <c r="ALQ7" s="409"/>
      <c r="ALR7" s="409"/>
      <c r="ALS7" s="409"/>
      <c r="ALT7" s="409"/>
      <c r="ALU7" s="362"/>
      <c r="ALV7" s="362"/>
      <c r="ALW7" s="362"/>
    </row>
    <row r="8" spans="1:1017" s="2" customFormat="1" ht="28.5" customHeight="1">
      <c r="A8" s="403"/>
      <c r="B8" s="408" t="s">
        <v>3</v>
      </c>
      <c r="C8" s="408"/>
      <c r="D8" s="408"/>
      <c r="E8" s="408"/>
      <c r="F8" s="408"/>
      <c r="G8" s="408"/>
      <c r="H8" s="9"/>
      <c r="I8" s="9"/>
      <c r="ALO8" s="403"/>
      <c r="ALP8" s="409" t="s">
        <v>3</v>
      </c>
      <c r="ALQ8" s="409"/>
      <c r="ALR8" s="409"/>
      <c r="ALS8" s="409"/>
      <c r="ALT8" s="409"/>
      <c r="ALU8" s="409"/>
      <c r="ALV8" s="362"/>
      <c r="ALW8" s="362"/>
    </row>
    <row r="9" spans="1:1017" s="1" customFormat="1" ht="28.5" customHeight="1" thickBot="1">
      <c r="A9" s="403"/>
      <c r="B9" s="409" t="s">
        <v>394</v>
      </c>
      <c r="C9" s="409"/>
      <c r="D9" s="409"/>
      <c r="E9" s="409"/>
      <c r="F9" s="409"/>
      <c r="G9" s="409"/>
      <c r="H9" s="409"/>
      <c r="I9" s="409"/>
      <c r="ALO9" s="403"/>
      <c r="ALP9" s="409" t="s">
        <v>394</v>
      </c>
      <c r="ALQ9" s="409"/>
      <c r="ALR9" s="409"/>
      <c r="ALS9" s="409"/>
      <c r="ALT9" s="409"/>
      <c r="ALU9" s="409"/>
      <c r="ALV9" s="409"/>
      <c r="ALW9" s="409"/>
    </row>
    <row r="10" spans="1:1017" s="1" customFormat="1" ht="28.5" customHeight="1" thickBot="1">
      <c r="A10" s="403"/>
      <c r="B10" s="410" t="s">
        <v>62</v>
      </c>
      <c r="C10" s="397" t="s">
        <v>4</v>
      </c>
      <c r="D10" s="397" t="s">
        <v>256</v>
      </c>
      <c r="E10" s="397" t="s">
        <v>5</v>
      </c>
      <c r="F10" s="397" t="s">
        <v>14</v>
      </c>
      <c r="G10" s="397" t="s">
        <v>6</v>
      </c>
      <c r="H10" s="427" t="s">
        <v>447</v>
      </c>
      <c r="I10" s="428"/>
      <c r="J10" s="428"/>
      <c r="K10" s="429"/>
      <c r="L10" s="432" t="s">
        <v>12</v>
      </c>
      <c r="M10" s="434" t="s">
        <v>13</v>
      </c>
      <c r="N10" s="434" t="s">
        <v>448</v>
      </c>
      <c r="O10" s="395" t="s">
        <v>11</v>
      </c>
      <c r="ALO10" s="403"/>
      <c r="ALP10" s="410" t="s">
        <v>62</v>
      </c>
      <c r="ALQ10" s="397" t="s">
        <v>4</v>
      </c>
      <c r="ALR10" s="397" t="s">
        <v>256</v>
      </c>
      <c r="ALS10" s="397" t="s">
        <v>5</v>
      </c>
      <c r="ALT10" s="397" t="s">
        <v>14</v>
      </c>
      <c r="ALU10" s="397" t="s">
        <v>6</v>
      </c>
      <c r="ALV10" s="427" t="s">
        <v>447</v>
      </c>
      <c r="ALW10" s="428"/>
      <c r="ALX10" s="428"/>
      <c r="ALY10" s="429"/>
      <c r="ALZ10" s="432" t="s">
        <v>12</v>
      </c>
      <c r="AMA10" s="434" t="s">
        <v>13</v>
      </c>
      <c r="AMB10" s="434" t="s">
        <v>448</v>
      </c>
      <c r="AMC10" s="395" t="s">
        <v>11</v>
      </c>
    </row>
    <row r="11" spans="1:1017" ht="64.5" customHeight="1" thickBot="1">
      <c r="B11" s="411"/>
      <c r="C11" s="398"/>
      <c r="D11" s="398"/>
      <c r="E11" s="426"/>
      <c r="F11" s="426"/>
      <c r="G11" s="426"/>
      <c r="H11" s="252" t="s">
        <v>449</v>
      </c>
      <c r="I11" s="252" t="s">
        <v>450</v>
      </c>
      <c r="J11" s="252" t="s">
        <v>452</v>
      </c>
      <c r="K11" s="252" t="s">
        <v>451</v>
      </c>
      <c r="L11" s="433"/>
      <c r="M11" s="435"/>
      <c r="N11" s="436"/>
      <c r="O11" s="396"/>
      <c r="ALP11" s="411"/>
      <c r="ALQ11" s="398"/>
      <c r="ALR11" s="398"/>
      <c r="ALS11" s="426"/>
      <c r="ALT11" s="426"/>
      <c r="ALU11" s="426"/>
      <c r="ALV11" s="361" t="s">
        <v>449</v>
      </c>
      <c r="ALW11" s="361" t="s">
        <v>450</v>
      </c>
      <c r="ALX11" s="361" t="s">
        <v>451</v>
      </c>
      <c r="ALY11" s="361" t="s">
        <v>452</v>
      </c>
      <c r="ALZ11" s="433"/>
      <c r="AMA11" s="435"/>
      <c r="AMB11" s="436"/>
      <c r="AMC11" s="396"/>
    </row>
    <row r="12" spans="1:1017" ht="163.5" customHeight="1">
      <c r="B12" s="412" t="s">
        <v>69</v>
      </c>
      <c r="C12" s="415" t="s">
        <v>105</v>
      </c>
      <c r="D12" s="418" t="s">
        <v>94</v>
      </c>
      <c r="E12" s="31" t="s">
        <v>97</v>
      </c>
      <c r="F12" s="30" t="s">
        <v>650</v>
      </c>
      <c r="G12" s="60">
        <v>1</v>
      </c>
      <c r="H12" s="112" t="s">
        <v>456</v>
      </c>
      <c r="I12" s="117" t="s">
        <v>456</v>
      </c>
      <c r="J12" s="112"/>
      <c r="K12" s="112"/>
      <c r="L12" s="27">
        <v>43678</v>
      </c>
      <c r="M12" s="27" t="s">
        <v>599</v>
      </c>
      <c r="N12" s="27"/>
      <c r="O12" s="23" t="s">
        <v>402</v>
      </c>
      <c r="ALP12" s="412" t="s">
        <v>69</v>
      </c>
      <c r="ALQ12" s="415" t="s">
        <v>105</v>
      </c>
      <c r="ALR12" s="418" t="s">
        <v>94</v>
      </c>
      <c r="ALS12" s="31" t="s">
        <v>97</v>
      </c>
      <c r="ALT12" s="30" t="s">
        <v>651</v>
      </c>
      <c r="ALU12" s="60">
        <v>1</v>
      </c>
      <c r="ALV12" s="112" t="s">
        <v>456</v>
      </c>
      <c r="ALW12" s="117" t="s">
        <v>456</v>
      </c>
      <c r="ALX12" s="112" t="s">
        <v>456</v>
      </c>
      <c r="ALY12" s="117"/>
      <c r="ALZ12" s="27">
        <v>43678</v>
      </c>
      <c r="AMA12" s="27" t="s">
        <v>599</v>
      </c>
      <c r="AMB12" s="27"/>
      <c r="AMC12" s="23" t="s">
        <v>402</v>
      </c>
    </row>
    <row r="13" spans="1:1017" ht="52.5" customHeight="1">
      <c r="B13" s="413"/>
      <c r="C13" s="416"/>
      <c r="D13" s="419"/>
      <c r="E13" s="32" t="s">
        <v>96</v>
      </c>
      <c r="F13" s="24" t="s">
        <v>98</v>
      </c>
      <c r="G13" s="60">
        <v>1</v>
      </c>
      <c r="H13" s="112" t="s">
        <v>456</v>
      </c>
      <c r="I13" s="117">
        <f>1/1</f>
        <v>1</v>
      </c>
      <c r="J13" s="112"/>
      <c r="K13" s="112"/>
      <c r="L13" s="27">
        <v>43647</v>
      </c>
      <c r="M13" s="27">
        <v>43738</v>
      </c>
      <c r="N13" s="27"/>
      <c r="O13" s="23" t="s">
        <v>402</v>
      </c>
      <c r="ALP13" s="413"/>
      <c r="ALQ13" s="416"/>
      <c r="ALR13" s="419"/>
      <c r="ALS13" s="32" t="s">
        <v>96</v>
      </c>
      <c r="ALT13" s="24" t="s">
        <v>98</v>
      </c>
      <c r="ALU13" s="60">
        <v>1</v>
      </c>
      <c r="ALV13" s="112" t="s">
        <v>456</v>
      </c>
      <c r="ALW13" s="117">
        <f>1/1</f>
        <v>1</v>
      </c>
      <c r="ALX13" s="117">
        <f>1/1</f>
        <v>1</v>
      </c>
      <c r="ALY13" s="117"/>
      <c r="ALZ13" s="27">
        <v>43647</v>
      </c>
      <c r="AMA13" s="27">
        <v>43738</v>
      </c>
      <c r="AMB13" s="27"/>
      <c r="AMC13" s="23" t="s">
        <v>402</v>
      </c>
    </row>
    <row r="14" spans="1:1017" ht="63" customHeight="1">
      <c r="B14" s="413"/>
      <c r="C14" s="416"/>
      <c r="D14" s="419"/>
      <c r="E14" s="33" t="s">
        <v>38</v>
      </c>
      <c r="F14" s="24" t="s">
        <v>99</v>
      </c>
      <c r="G14" s="60">
        <v>1</v>
      </c>
      <c r="H14" s="112" t="s">
        <v>456</v>
      </c>
      <c r="I14" s="117" t="s">
        <v>456</v>
      </c>
      <c r="J14" s="112"/>
      <c r="K14" s="112"/>
      <c r="L14" s="27">
        <v>43647</v>
      </c>
      <c r="M14" s="27">
        <v>43738</v>
      </c>
      <c r="N14" s="27"/>
      <c r="O14" s="23" t="s">
        <v>402</v>
      </c>
      <c r="ALP14" s="413"/>
      <c r="ALQ14" s="416"/>
      <c r="ALR14" s="419"/>
      <c r="ALS14" s="33" t="s">
        <v>38</v>
      </c>
      <c r="ALT14" s="24" t="s">
        <v>99</v>
      </c>
      <c r="ALU14" s="60">
        <v>1</v>
      </c>
      <c r="ALV14" s="112" t="s">
        <v>456</v>
      </c>
      <c r="ALW14" s="117" t="s">
        <v>456</v>
      </c>
      <c r="ALX14" s="112" t="s">
        <v>456</v>
      </c>
      <c r="ALY14" s="174"/>
      <c r="ALZ14" s="27">
        <v>43647</v>
      </c>
      <c r="AMA14" s="27">
        <v>43738</v>
      </c>
      <c r="AMB14" s="27"/>
      <c r="AMC14" s="23" t="s">
        <v>402</v>
      </c>
    </row>
    <row r="15" spans="1:1017" ht="63" customHeight="1">
      <c r="B15" s="413"/>
      <c r="C15" s="416"/>
      <c r="D15" s="419"/>
      <c r="E15" s="31" t="s">
        <v>404</v>
      </c>
      <c r="F15" s="30" t="s">
        <v>403</v>
      </c>
      <c r="G15" s="60">
        <v>1</v>
      </c>
      <c r="H15" s="298" t="s">
        <v>456</v>
      </c>
      <c r="I15" s="117">
        <f>1/1</f>
        <v>1</v>
      </c>
      <c r="J15" s="112"/>
      <c r="K15" s="112"/>
      <c r="L15" s="27">
        <v>43647</v>
      </c>
      <c r="M15" s="27">
        <v>43708</v>
      </c>
      <c r="N15" s="27"/>
      <c r="O15" s="23" t="s">
        <v>405</v>
      </c>
      <c r="ALP15" s="413"/>
      <c r="ALQ15" s="416"/>
      <c r="ALR15" s="419"/>
      <c r="ALS15" s="31" t="s">
        <v>404</v>
      </c>
      <c r="ALT15" s="30" t="s">
        <v>403</v>
      </c>
      <c r="ALU15" s="60">
        <v>1</v>
      </c>
      <c r="ALV15" s="298" t="s">
        <v>456</v>
      </c>
      <c r="ALW15" s="117">
        <f>1/1</f>
        <v>1</v>
      </c>
      <c r="ALX15" s="117">
        <f>1/1</f>
        <v>1</v>
      </c>
      <c r="ALY15" s="117"/>
      <c r="ALZ15" s="27">
        <v>43647</v>
      </c>
      <c r="AMA15" s="27">
        <v>43708</v>
      </c>
      <c r="AMB15" s="27"/>
      <c r="AMC15" s="23" t="s">
        <v>405</v>
      </c>
    </row>
    <row r="16" spans="1:1017" ht="53.25" customHeight="1">
      <c r="B16" s="413"/>
      <c r="C16" s="416"/>
      <c r="D16" s="419"/>
      <c r="E16" s="31" t="s">
        <v>49</v>
      </c>
      <c r="F16" s="23" t="s">
        <v>100</v>
      </c>
      <c r="G16" s="45">
        <v>2</v>
      </c>
      <c r="H16" s="112" t="s">
        <v>456</v>
      </c>
      <c r="I16" s="117" t="s">
        <v>456</v>
      </c>
      <c r="J16" s="112"/>
      <c r="K16" s="112"/>
      <c r="L16" s="27">
        <v>43496</v>
      </c>
      <c r="M16" s="27">
        <v>43861</v>
      </c>
      <c r="N16" s="27"/>
      <c r="O16" s="23" t="s">
        <v>406</v>
      </c>
      <c r="ALP16" s="413"/>
      <c r="ALQ16" s="416"/>
      <c r="ALR16" s="419"/>
      <c r="ALS16" s="31" t="s">
        <v>49</v>
      </c>
      <c r="ALT16" s="23" t="s">
        <v>100</v>
      </c>
      <c r="ALU16" s="45">
        <v>2</v>
      </c>
      <c r="ALV16" s="112" t="s">
        <v>456</v>
      </c>
      <c r="ALW16" s="117" t="s">
        <v>456</v>
      </c>
      <c r="ALX16" s="117">
        <f>1/2</f>
        <v>0.5</v>
      </c>
      <c r="ALY16" s="117"/>
      <c r="ALZ16" s="27">
        <v>43496</v>
      </c>
      <c r="AMA16" s="27">
        <v>43861</v>
      </c>
      <c r="AMB16" s="27"/>
      <c r="AMC16" s="23" t="s">
        <v>406</v>
      </c>
    </row>
    <row r="17" spans="2:1017" ht="53.25" customHeight="1">
      <c r="B17" s="413"/>
      <c r="C17" s="416"/>
      <c r="D17" s="419"/>
      <c r="E17" s="38" t="s">
        <v>407</v>
      </c>
      <c r="F17" s="30" t="s">
        <v>408</v>
      </c>
      <c r="G17" s="192">
        <v>4</v>
      </c>
      <c r="H17" s="117">
        <f>1/4</f>
        <v>0.25</v>
      </c>
      <c r="I17" s="117">
        <f>2/4</f>
        <v>0.5</v>
      </c>
      <c r="J17" s="112"/>
      <c r="K17" s="112"/>
      <c r="L17" s="27">
        <v>43556</v>
      </c>
      <c r="M17" s="27">
        <v>43861</v>
      </c>
      <c r="N17" s="27"/>
      <c r="O17" s="23" t="s">
        <v>409</v>
      </c>
      <c r="ALP17" s="413"/>
      <c r="ALQ17" s="416"/>
      <c r="ALR17" s="419"/>
      <c r="ALS17" s="38" t="s">
        <v>407</v>
      </c>
      <c r="ALT17" s="30" t="s">
        <v>408</v>
      </c>
      <c r="ALU17" s="192">
        <v>4</v>
      </c>
      <c r="ALV17" s="117">
        <f>1/4</f>
        <v>0.25</v>
      </c>
      <c r="ALW17" s="117">
        <f>2/4</f>
        <v>0.5</v>
      </c>
      <c r="ALX17" s="117">
        <f>3/4</f>
        <v>0.75</v>
      </c>
      <c r="ALY17" s="117"/>
      <c r="ALZ17" s="27">
        <v>43556</v>
      </c>
      <c r="AMA17" s="27">
        <v>43861</v>
      </c>
      <c r="AMB17" s="27"/>
      <c r="AMC17" s="23" t="s">
        <v>409</v>
      </c>
    </row>
    <row r="18" spans="2:1017" ht="60.75" customHeight="1">
      <c r="B18" s="413"/>
      <c r="C18" s="416"/>
      <c r="D18" s="419"/>
      <c r="E18" s="31" t="s">
        <v>39</v>
      </c>
      <c r="F18" s="30" t="s">
        <v>101</v>
      </c>
      <c r="G18" s="192">
        <v>1</v>
      </c>
      <c r="H18" s="239">
        <f>1/1</f>
        <v>1</v>
      </c>
      <c r="I18" s="239">
        <f>1/1</f>
        <v>1</v>
      </c>
      <c r="J18" s="112"/>
      <c r="K18" s="112"/>
      <c r="L18" s="27">
        <v>43480</v>
      </c>
      <c r="M18" s="27">
        <v>43555</v>
      </c>
      <c r="N18" s="27"/>
      <c r="O18" s="23" t="s">
        <v>410</v>
      </c>
      <c r="ALP18" s="413"/>
      <c r="ALQ18" s="416"/>
      <c r="ALR18" s="419"/>
      <c r="ALS18" s="31" t="s">
        <v>39</v>
      </c>
      <c r="ALT18" s="30" t="s">
        <v>101</v>
      </c>
      <c r="ALU18" s="192">
        <v>1</v>
      </c>
      <c r="ALV18" s="239">
        <f>1/1</f>
        <v>1</v>
      </c>
      <c r="ALW18" s="239">
        <f>1/1</f>
        <v>1</v>
      </c>
      <c r="ALX18" s="239">
        <f>1/1</f>
        <v>1</v>
      </c>
      <c r="ALY18" s="239"/>
      <c r="ALZ18" s="27">
        <v>43480</v>
      </c>
      <c r="AMA18" s="27">
        <v>43555</v>
      </c>
      <c r="AMB18" s="27"/>
      <c r="AMC18" s="23" t="s">
        <v>410</v>
      </c>
    </row>
    <row r="19" spans="2:1017" ht="51" customHeight="1">
      <c r="B19" s="413"/>
      <c r="C19" s="416"/>
      <c r="D19" s="419"/>
      <c r="E19" s="265" t="s">
        <v>48</v>
      </c>
      <c r="F19" s="190" t="s">
        <v>195</v>
      </c>
      <c r="G19" s="60">
        <v>4</v>
      </c>
      <c r="H19" s="117">
        <f>1/4</f>
        <v>0.25</v>
      </c>
      <c r="I19" s="117">
        <f>2/4</f>
        <v>0.5</v>
      </c>
      <c r="J19" s="112"/>
      <c r="K19" s="112"/>
      <c r="L19" s="262">
        <v>43556</v>
      </c>
      <c r="M19" s="263">
        <v>43496</v>
      </c>
      <c r="N19" s="263"/>
      <c r="O19" s="264" t="s">
        <v>190</v>
      </c>
      <c r="ALP19" s="413"/>
      <c r="ALQ19" s="416"/>
      <c r="ALR19" s="419"/>
      <c r="ALS19" s="265" t="s">
        <v>48</v>
      </c>
      <c r="ALT19" s="190" t="s">
        <v>195</v>
      </c>
      <c r="ALU19" s="60">
        <v>4</v>
      </c>
      <c r="ALV19" s="117">
        <f>1/4</f>
        <v>0.25</v>
      </c>
      <c r="ALW19" s="117">
        <f>2/4</f>
        <v>0.5</v>
      </c>
      <c r="ALX19" s="117">
        <f>3/4</f>
        <v>0.75</v>
      </c>
      <c r="ALY19" s="117"/>
      <c r="ALZ19" s="262">
        <v>43556</v>
      </c>
      <c r="AMA19" s="263">
        <v>43496</v>
      </c>
      <c r="AMB19" s="263"/>
      <c r="AMC19" s="365" t="s">
        <v>190</v>
      </c>
    </row>
    <row r="20" spans="2:1017" ht="51" customHeight="1">
      <c r="B20" s="413"/>
      <c r="C20" s="416"/>
      <c r="D20" s="419"/>
      <c r="E20" s="269" t="s">
        <v>55</v>
      </c>
      <c r="F20" s="190" t="s">
        <v>83</v>
      </c>
      <c r="G20" s="60">
        <v>2</v>
      </c>
      <c r="H20" s="112" t="s">
        <v>456</v>
      </c>
      <c r="I20" s="117">
        <f>1/1</f>
        <v>1</v>
      </c>
      <c r="J20" s="112"/>
      <c r="K20" s="112"/>
      <c r="L20" s="28">
        <v>43647</v>
      </c>
      <c r="M20" s="28">
        <v>43677</v>
      </c>
      <c r="N20" s="28"/>
      <c r="O20" s="23" t="s">
        <v>77</v>
      </c>
      <c r="ALP20" s="413"/>
      <c r="ALQ20" s="416"/>
      <c r="ALR20" s="419"/>
      <c r="ALS20" s="363" t="s">
        <v>55</v>
      </c>
      <c r="ALT20" s="190" t="s">
        <v>83</v>
      </c>
      <c r="ALU20" s="60">
        <v>2</v>
      </c>
      <c r="ALV20" s="112" t="s">
        <v>456</v>
      </c>
      <c r="ALW20" s="117">
        <f>1/2</f>
        <v>0.5</v>
      </c>
      <c r="ALX20" s="117">
        <f>1/2</f>
        <v>0.5</v>
      </c>
      <c r="ALY20" s="117"/>
      <c r="ALZ20" s="28">
        <v>43647</v>
      </c>
      <c r="AMA20" s="28">
        <v>43677</v>
      </c>
      <c r="AMB20" s="28"/>
      <c r="AMC20" s="23" t="s">
        <v>77</v>
      </c>
    </row>
    <row r="21" spans="2:1017" ht="51" customHeight="1">
      <c r="B21" s="413"/>
      <c r="C21" s="416"/>
      <c r="D21" s="420"/>
      <c r="E21" s="269" t="s">
        <v>73</v>
      </c>
      <c r="F21" s="190" t="s">
        <v>82</v>
      </c>
      <c r="G21" s="60">
        <v>2</v>
      </c>
      <c r="H21" s="112" t="s">
        <v>456</v>
      </c>
      <c r="I21" s="117">
        <f>1/1</f>
        <v>1</v>
      </c>
      <c r="J21" s="112"/>
      <c r="K21" s="112"/>
      <c r="L21" s="28">
        <v>43647</v>
      </c>
      <c r="M21" s="28">
        <v>43677</v>
      </c>
      <c r="N21" s="28"/>
      <c r="O21" s="23" t="s">
        <v>77</v>
      </c>
      <c r="ALP21" s="413"/>
      <c r="ALQ21" s="416"/>
      <c r="ALR21" s="420"/>
      <c r="ALS21" s="363" t="s">
        <v>73</v>
      </c>
      <c r="ALT21" s="190" t="s">
        <v>82</v>
      </c>
      <c r="ALU21" s="60">
        <v>2</v>
      </c>
      <c r="ALV21" s="112" t="s">
        <v>456</v>
      </c>
      <c r="ALW21" s="117">
        <f>1/2</f>
        <v>0.5</v>
      </c>
      <c r="ALX21" s="117">
        <f>1/2</f>
        <v>0.5</v>
      </c>
      <c r="ALY21" s="117"/>
      <c r="ALZ21" s="28">
        <v>43647</v>
      </c>
      <c r="AMA21" s="28">
        <v>43677</v>
      </c>
      <c r="AMB21" s="28"/>
      <c r="AMC21" s="23" t="s">
        <v>77</v>
      </c>
    </row>
    <row r="22" spans="2:1017" ht="66" customHeight="1">
      <c r="B22" s="413"/>
      <c r="C22" s="416"/>
      <c r="D22" s="253" t="s">
        <v>44</v>
      </c>
      <c r="E22" s="70" t="s">
        <v>43</v>
      </c>
      <c r="F22" s="24" t="s">
        <v>102</v>
      </c>
      <c r="G22" s="192">
        <v>3</v>
      </c>
      <c r="H22" s="117" t="s">
        <v>456</v>
      </c>
      <c r="I22" s="117">
        <f>1/3</f>
        <v>0.33333333333333331</v>
      </c>
      <c r="J22" s="112"/>
      <c r="K22" s="112"/>
      <c r="L22" s="27">
        <v>43586</v>
      </c>
      <c r="M22" s="27">
        <v>43861</v>
      </c>
      <c r="N22" s="27"/>
      <c r="O22" s="23" t="s">
        <v>410</v>
      </c>
      <c r="ALP22" s="413"/>
      <c r="ALQ22" s="416"/>
      <c r="ALR22" s="364" t="s">
        <v>44</v>
      </c>
      <c r="ALS22" s="70" t="s">
        <v>43</v>
      </c>
      <c r="ALT22" s="24" t="s">
        <v>102</v>
      </c>
      <c r="ALU22" s="192">
        <v>3</v>
      </c>
      <c r="ALV22" s="117" t="s">
        <v>456</v>
      </c>
      <c r="ALW22" s="117">
        <f>1/3</f>
        <v>0.33333333333333331</v>
      </c>
      <c r="ALX22" s="117">
        <f>2/3</f>
        <v>0.66666666666666663</v>
      </c>
      <c r="ALY22" s="117"/>
      <c r="ALZ22" s="27">
        <v>43586</v>
      </c>
      <c r="AMA22" s="27">
        <v>43861</v>
      </c>
      <c r="AMB22" s="27"/>
      <c r="AMC22" s="23" t="s">
        <v>410</v>
      </c>
    </row>
    <row r="23" spans="2:1017" ht="143.25" customHeight="1">
      <c r="B23" s="413"/>
      <c r="C23" s="416"/>
      <c r="D23" s="421" t="s">
        <v>95</v>
      </c>
      <c r="E23" s="71" t="s">
        <v>45</v>
      </c>
      <c r="F23" s="30" t="s">
        <v>103</v>
      </c>
      <c r="G23" s="63">
        <v>1</v>
      </c>
      <c r="H23" s="117">
        <f>1/1</f>
        <v>1</v>
      </c>
      <c r="I23" s="117">
        <f>1/1</f>
        <v>1</v>
      </c>
      <c r="J23" s="112"/>
      <c r="K23" s="112"/>
      <c r="L23" s="27">
        <v>43511</v>
      </c>
      <c r="M23" s="27">
        <v>43554</v>
      </c>
      <c r="N23" s="27"/>
      <c r="O23" s="23" t="s">
        <v>410</v>
      </c>
      <c r="ALP23" s="413"/>
      <c r="ALQ23" s="416"/>
      <c r="ALR23" s="421" t="s">
        <v>95</v>
      </c>
      <c r="ALS23" s="71" t="s">
        <v>45</v>
      </c>
      <c r="ALT23" s="30" t="s">
        <v>103</v>
      </c>
      <c r="ALU23" s="63">
        <v>1</v>
      </c>
      <c r="ALV23" s="117">
        <f>1/1</f>
        <v>1</v>
      </c>
      <c r="ALW23" s="117">
        <f>1/1</f>
        <v>1</v>
      </c>
      <c r="ALX23" s="117">
        <f>1/1</f>
        <v>1</v>
      </c>
      <c r="ALY23" s="117"/>
      <c r="ALZ23" s="27">
        <v>43511</v>
      </c>
      <c r="AMA23" s="27">
        <v>43554</v>
      </c>
      <c r="AMB23" s="27"/>
      <c r="AMC23" s="23" t="s">
        <v>410</v>
      </c>
    </row>
    <row r="24" spans="2:1017" ht="96" customHeight="1">
      <c r="B24" s="414"/>
      <c r="C24" s="417"/>
      <c r="D24" s="422"/>
      <c r="E24" s="72" t="s">
        <v>46</v>
      </c>
      <c r="F24" s="30" t="s">
        <v>104</v>
      </c>
      <c r="G24" s="280">
        <v>1</v>
      </c>
      <c r="H24" s="112" t="s">
        <v>456</v>
      </c>
      <c r="I24" s="112" t="s">
        <v>456</v>
      </c>
      <c r="J24" s="117" t="s">
        <v>600</v>
      </c>
      <c r="K24" s="77"/>
      <c r="L24" s="28">
        <v>43647</v>
      </c>
      <c r="M24" s="28">
        <v>43677</v>
      </c>
      <c r="N24" s="27"/>
      <c r="O24" s="23" t="s">
        <v>411</v>
      </c>
      <c r="ALP24" s="414"/>
      <c r="ALQ24" s="417"/>
      <c r="ALR24" s="422"/>
      <c r="ALS24" s="72" t="s">
        <v>46</v>
      </c>
      <c r="ALT24" s="30" t="s">
        <v>104</v>
      </c>
      <c r="ALU24" s="280">
        <v>1</v>
      </c>
      <c r="ALV24" s="112" t="s">
        <v>456</v>
      </c>
      <c r="ALW24" s="112" t="s">
        <v>456</v>
      </c>
      <c r="ALX24" s="117">
        <f>1/1</f>
        <v>1</v>
      </c>
      <c r="ALY24" s="117"/>
      <c r="ALZ24" s="28">
        <v>43647</v>
      </c>
      <c r="AMA24" s="28">
        <v>43677</v>
      </c>
      <c r="AMB24" s="27"/>
      <c r="AMC24" s="23" t="s">
        <v>411</v>
      </c>
    </row>
    <row r="25" spans="2:1017" ht="51" customHeight="1">
      <c r="B25" s="399" t="s">
        <v>115</v>
      </c>
      <c r="C25" s="400"/>
      <c r="D25" s="401" t="s">
        <v>121</v>
      </c>
      <c r="E25" s="274" t="s">
        <v>117</v>
      </c>
      <c r="F25" s="14" t="s">
        <v>119</v>
      </c>
      <c r="G25" s="277">
        <v>2</v>
      </c>
      <c r="H25" s="112" t="s">
        <v>456</v>
      </c>
      <c r="I25" s="44">
        <f>1/2</f>
        <v>0.5</v>
      </c>
      <c r="J25" s="117"/>
      <c r="K25" s="77"/>
      <c r="L25" s="27">
        <v>43617</v>
      </c>
      <c r="M25" s="27" t="s">
        <v>416</v>
      </c>
      <c r="N25" s="27" t="s">
        <v>625</v>
      </c>
      <c r="O25" s="23" t="s">
        <v>412</v>
      </c>
      <c r="ALP25" s="399" t="s">
        <v>115</v>
      </c>
      <c r="ALQ25" s="400"/>
      <c r="ALR25" s="401" t="s">
        <v>121</v>
      </c>
      <c r="ALS25" s="274" t="s">
        <v>117</v>
      </c>
      <c r="ALT25" s="14" t="s">
        <v>119</v>
      </c>
      <c r="ALU25" s="277">
        <v>2</v>
      </c>
      <c r="ALV25" s="112" t="s">
        <v>456</v>
      </c>
      <c r="ALW25" s="44">
        <f>1/2</f>
        <v>0.5</v>
      </c>
      <c r="ALX25" s="44">
        <f>2/2</f>
        <v>1</v>
      </c>
      <c r="ALY25" s="44"/>
      <c r="ALZ25" s="27">
        <v>43617</v>
      </c>
      <c r="AMA25" s="27" t="s">
        <v>416</v>
      </c>
      <c r="AMB25" s="27" t="s">
        <v>625</v>
      </c>
      <c r="AMC25" s="23" t="s">
        <v>412</v>
      </c>
    </row>
    <row r="26" spans="2:1017" ht="88.5" customHeight="1">
      <c r="B26" s="399"/>
      <c r="C26" s="400"/>
      <c r="D26" s="401"/>
      <c r="E26" s="274" t="s">
        <v>118</v>
      </c>
      <c r="F26" s="14" t="s">
        <v>120</v>
      </c>
      <c r="G26" s="37">
        <v>1</v>
      </c>
      <c r="H26" s="112" t="s">
        <v>456</v>
      </c>
      <c r="I26" s="86">
        <f>(1/1)</f>
        <v>1</v>
      </c>
      <c r="J26" s="117"/>
      <c r="K26" s="77"/>
      <c r="L26" s="27">
        <v>43617</v>
      </c>
      <c r="M26" s="27" t="s">
        <v>416</v>
      </c>
      <c r="N26" s="27"/>
      <c r="O26" s="23" t="s">
        <v>413</v>
      </c>
      <c r="ALP26" s="399"/>
      <c r="ALQ26" s="400"/>
      <c r="ALR26" s="401"/>
      <c r="ALS26" s="274" t="s">
        <v>118</v>
      </c>
      <c r="ALT26" s="14" t="s">
        <v>120</v>
      </c>
      <c r="ALU26" s="37">
        <v>1</v>
      </c>
      <c r="ALV26" s="112" t="s">
        <v>456</v>
      </c>
      <c r="ALW26" s="44">
        <f>(1/1)</f>
        <v>1</v>
      </c>
      <c r="ALX26" s="44">
        <f>(1/1)</f>
        <v>1</v>
      </c>
      <c r="ALY26" s="44"/>
      <c r="ALZ26" s="27">
        <v>43617</v>
      </c>
      <c r="AMA26" s="27" t="s">
        <v>416</v>
      </c>
      <c r="AMB26" s="27"/>
      <c r="AMC26" s="23" t="s">
        <v>413</v>
      </c>
    </row>
    <row r="27" spans="2:1017" ht="54" customHeight="1" thickBot="1">
      <c r="B27"/>
      <c r="C27"/>
      <c r="D27" s="430" t="s">
        <v>371</v>
      </c>
      <c r="E27" s="64" t="s">
        <v>414</v>
      </c>
      <c r="F27" s="190" t="s">
        <v>373</v>
      </c>
      <c r="G27" s="192">
        <v>8</v>
      </c>
      <c r="H27" s="112" t="s">
        <v>456</v>
      </c>
      <c r="I27" s="117" t="s">
        <v>456</v>
      </c>
      <c r="J27" s="77"/>
      <c r="K27" s="77"/>
      <c r="L27" s="260">
        <v>43692</v>
      </c>
      <c r="M27" s="261">
        <v>43830</v>
      </c>
      <c r="N27" s="261"/>
      <c r="O27" s="264" t="s">
        <v>415</v>
      </c>
      <c r="ALP27"/>
      <c r="ALQ27"/>
      <c r="ALR27" s="430" t="s">
        <v>371</v>
      </c>
      <c r="ALS27" s="64" t="s">
        <v>414</v>
      </c>
      <c r="ALT27" s="190" t="s">
        <v>373</v>
      </c>
      <c r="ALU27" s="192">
        <v>8</v>
      </c>
      <c r="ALV27" s="112" t="s">
        <v>456</v>
      </c>
      <c r="ALW27" s="117" t="s">
        <v>456</v>
      </c>
      <c r="ALX27" s="44">
        <v>0</v>
      </c>
      <c r="ALY27" s="44"/>
      <c r="ALZ27" s="260">
        <v>43692</v>
      </c>
      <c r="AMA27" s="261">
        <v>43830</v>
      </c>
      <c r="AMB27" s="261"/>
      <c r="AMC27" s="365" t="s">
        <v>415</v>
      </c>
    </row>
    <row r="28" spans="2:1017" ht="57.75" customHeight="1">
      <c r="B28"/>
      <c r="C28"/>
      <c r="D28" s="431"/>
      <c r="E28" s="65" t="s">
        <v>372</v>
      </c>
      <c r="F28" s="190" t="s">
        <v>374</v>
      </c>
      <c r="G28" s="192">
        <v>1</v>
      </c>
      <c r="H28" s="117" t="s">
        <v>456</v>
      </c>
      <c r="I28" s="117">
        <f>1/1</f>
        <v>1</v>
      </c>
      <c r="J28" s="77"/>
      <c r="K28" s="77"/>
      <c r="L28" s="260">
        <v>43647</v>
      </c>
      <c r="M28" s="261">
        <v>43830</v>
      </c>
      <c r="N28" s="261"/>
      <c r="O28" s="264" t="s">
        <v>417</v>
      </c>
      <c r="ALP28"/>
      <c r="ALQ28"/>
      <c r="ALR28" s="431"/>
      <c r="ALS28" s="65" t="s">
        <v>372</v>
      </c>
      <c r="ALT28" s="190" t="s">
        <v>374</v>
      </c>
      <c r="ALU28" s="192">
        <v>1</v>
      </c>
      <c r="ALV28" s="117" t="s">
        <v>456</v>
      </c>
      <c r="ALW28" s="117">
        <f>1/1</f>
        <v>1</v>
      </c>
      <c r="ALX28" s="117">
        <f>1/1</f>
        <v>1</v>
      </c>
      <c r="ALY28" s="117"/>
      <c r="ALZ28" s="260">
        <v>43647</v>
      </c>
      <c r="AMA28" s="261">
        <v>43830</v>
      </c>
      <c r="AMB28" s="261"/>
      <c r="AMC28" s="365" t="s">
        <v>417</v>
      </c>
    </row>
    <row r="29" spans="2:1017" ht="45" customHeight="1">
      <c r="H29" s="86">
        <f>AVERAGE(H17:H28)</f>
        <v>0.625</v>
      </c>
      <c r="I29" s="86">
        <f>AVERAGE(I13:I28)</f>
        <v>0.81944444444444431</v>
      </c>
      <c r="N29" s="402" t="s">
        <v>7</v>
      </c>
      <c r="O29" s="402"/>
      <c r="ALV29" s="86">
        <f>AVERAGE(ALV17:ALV28)</f>
        <v>0.625</v>
      </c>
      <c r="ALW29" s="86">
        <f>AVERAGE(ALW13:ALW28)</f>
        <v>0.73611111111111105</v>
      </c>
      <c r="ALX29" s="86">
        <f>AVERAGE(ALX13:ALX28)</f>
        <v>0.7777777777777779</v>
      </c>
      <c r="ALY29" s="86"/>
      <c r="AMB29" s="402" t="s">
        <v>7</v>
      </c>
      <c r="AMC29" s="402"/>
    </row>
    <row r="30" spans="2:1017">
      <c r="H30" s="4"/>
      <c r="I30" s="324"/>
      <c r="ALV30" s="106"/>
      <c r="ALW30" s="106"/>
    </row>
    <row r="31" spans="2:1017">
      <c r="H31" s="4"/>
      <c r="I31" s="5"/>
    </row>
  </sheetData>
  <mergeCells count="56">
    <mergeCell ref="ALP25:ALP26"/>
    <mergeCell ref="ALQ25:ALQ26"/>
    <mergeCell ref="ALR25:ALR26"/>
    <mergeCell ref="ALR27:ALR28"/>
    <mergeCell ref="AMB29:AMC29"/>
    <mergeCell ref="AMA10:AMA11"/>
    <mergeCell ref="AMB10:AMB11"/>
    <mergeCell ref="AMC10:AMC11"/>
    <mergeCell ref="ALP12:ALP24"/>
    <mergeCell ref="ALQ12:ALQ24"/>
    <mergeCell ref="ALR12:ALR21"/>
    <mergeCell ref="ALR23:ALR24"/>
    <mergeCell ref="ALO1:ALO10"/>
    <mergeCell ref="ALP1:ALP4"/>
    <mergeCell ref="ALQ1:AMB4"/>
    <mergeCell ref="ALP5:ALW5"/>
    <mergeCell ref="ALP6:ALW6"/>
    <mergeCell ref="ALP7:ALT7"/>
    <mergeCell ref="ALP8:ALU8"/>
    <mergeCell ref="ALP9:ALW9"/>
    <mergeCell ref="ALP10:ALP11"/>
    <mergeCell ref="ALQ10:ALQ11"/>
    <mergeCell ref="ALR10:ALR11"/>
    <mergeCell ref="ALS10:ALS11"/>
    <mergeCell ref="ALT10:ALT11"/>
    <mergeCell ref="ALU10:ALU11"/>
    <mergeCell ref="ALV10:ALY10"/>
    <mergeCell ref="ALZ10:ALZ11"/>
    <mergeCell ref="D27:D28"/>
    <mergeCell ref="L10:L11"/>
    <mergeCell ref="M10:M11"/>
    <mergeCell ref="N10:N11"/>
    <mergeCell ref="E10:E11"/>
    <mergeCell ref="F10:F11"/>
    <mergeCell ref="N29:O29"/>
    <mergeCell ref="A1:A10"/>
    <mergeCell ref="B1:B4"/>
    <mergeCell ref="B5:I5"/>
    <mergeCell ref="B6:I6"/>
    <mergeCell ref="B7:F7"/>
    <mergeCell ref="B8:G8"/>
    <mergeCell ref="B9:I9"/>
    <mergeCell ref="B10:B11"/>
    <mergeCell ref="B12:B24"/>
    <mergeCell ref="C12:C24"/>
    <mergeCell ref="D12:D21"/>
    <mergeCell ref="D23:D24"/>
    <mergeCell ref="C1:N4"/>
    <mergeCell ref="G10:G11"/>
    <mergeCell ref="H10:K10"/>
    <mergeCell ref="O10:O11"/>
    <mergeCell ref="D10:D11"/>
    <mergeCell ref="B25:B26"/>
    <mergeCell ref="C25:C26"/>
    <mergeCell ref="D25:D26"/>
    <mergeCell ref="C10:C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topLeftCell="D16" zoomScale="90" zoomScaleNormal="90" workbookViewId="0">
      <selection activeCell="H13" sqref="H13:K23"/>
    </sheetView>
  </sheetViews>
  <sheetFormatPr baseColWidth="10" defaultRowHeight="12"/>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8" width="10" style="4" customWidth="1"/>
    <col min="9" max="9" width="11.7109375" style="4" customWidth="1"/>
    <col min="10" max="10" width="10.28515625" style="4" customWidth="1"/>
    <col min="11" max="11" width="9.5703125" style="5" customWidth="1"/>
    <col min="12" max="12" width="10.7109375" style="4" customWidth="1"/>
    <col min="13" max="14" width="11.42578125" style="4"/>
    <col min="15" max="15" width="21.140625" style="4" customWidth="1"/>
    <col min="16"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5" s="1" customFormat="1" ht="21.75" customHeight="1">
      <c r="A1" s="403"/>
      <c r="B1" s="438"/>
      <c r="C1" s="439"/>
      <c r="D1" s="445" t="s">
        <v>15</v>
      </c>
      <c r="E1" s="446"/>
      <c r="F1" s="446"/>
      <c r="G1" s="446"/>
      <c r="H1" s="446"/>
      <c r="I1" s="446"/>
      <c r="J1" s="446"/>
      <c r="K1" s="446"/>
      <c r="L1" s="446"/>
      <c r="M1" s="447"/>
      <c r="N1" s="6" t="s">
        <v>0</v>
      </c>
      <c r="O1" s="211" t="s">
        <v>0</v>
      </c>
    </row>
    <row r="2" spans="1:15" s="1" customFormat="1" ht="21.75" customHeight="1">
      <c r="A2" s="403"/>
      <c r="B2" s="440"/>
      <c r="C2" s="441"/>
      <c r="D2" s="448"/>
      <c r="E2" s="437"/>
      <c r="F2" s="437"/>
      <c r="G2" s="437"/>
      <c r="H2" s="437"/>
      <c r="I2" s="437"/>
      <c r="J2" s="437"/>
      <c r="K2" s="437"/>
      <c r="L2" s="437"/>
      <c r="M2" s="449"/>
      <c r="N2" s="55" t="s">
        <v>254</v>
      </c>
      <c r="O2" s="212" t="s">
        <v>254</v>
      </c>
    </row>
    <row r="3" spans="1:15" s="1" customFormat="1" ht="21.75" customHeight="1">
      <c r="A3" s="403"/>
      <c r="B3" s="440"/>
      <c r="C3" s="441"/>
      <c r="D3" s="448"/>
      <c r="E3" s="437"/>
      <c r="F3" s="437"/>
      <c r="G3" s="437"/>
      <c r="H3" s="437"/>
      <c r="I3" s="437"/>
      <c r="J3" s="437"/>
      <c r="K3" s="437"/>
      <c r="L3" s="437"/>
      <c r="M3" s="449"/>
      <c r="N3" s="301" t="s">
        <v>255</v>
      </c>
      <c r="O3" s="213" t="s">
        <v>255</v>
      </c>
    </row>
    <row r="4" spans="1:15" s="1" customFormat="1" ht="21.75" customHeight="1">
      <c r="A4" s="403"/>
      <c r="B4" s="442"/>
      <c r="C4" s="443"/>
      <c r="D4" s="450"/>
      <c r="E4" s="451"/>
      <c r="F4" s="451"/>
      <c r="G4" s="451"/>
      <c r="H4" s="451"/>
      <c r="I4" s="451"/>
      <c r="J4" s="451"/>
      <c r="K4" s="451"/>
      <c r="L4" s="451"/>
      <c r="M4" s="452"/>
      <c r="N4" s="6" t="s">
        <v>1</v>
      </c>
      <c r="O4" s="211" t="s">
        <v>1</v>
      </c>
    </row>
    <row r="5" spans="1:15" s="1" customFormat="1" ht="28.5" customHeight="1">
      <c r="A5" s="403"/>
      <c r="B5" s="402"/>
      <c r="C5" s="402"/>
      <c r="D5" s="402"/>
      <c r="E5" s="402"/>
      <c r="F5" s="402"/>
      <c r="G5" s="402"/>
      <c r="H5" s="402"/>
      <c r="I5" s="402"/>
      <c r="J5" s="402"/>
      <c r="K5" s="402"/>
      <c r="L5" s="402"/>
      <c r="M5" s="402"/>
      <c r="N5" s="402"/>
    </row>
    <row r="6" spans="1:15" s="2" customFormat="1" ht="28.5" customHeight="1">
      <c r="A6" s="403"/>
      <c r="B6" s="409" t="s">
        <v>2</v>
      </c>
      <c r="C6" s="409"/>
      <c r="D6" s="409"/>
      <c r="E6" s="409"/>
      <c r="F6" s="409"/>
      <c r="G6" s="409"/>
      <c r="H6" s="409"/>
      <c r="I6" s="409"/>
      <c r="J6" s="409"/>
      <c r="K6" s="409"/>
      <c r="L6" s="409"/>
      <c r="M6" s="409"/>
      <c r="N6" s="409"/>
    </row>
    <row r="7" spans="1:15" s="2" customFormat="1" ht="28.5" customHeight="1">
      <c r="A7" s="403"/>
      <c r="B7" s="409" t="s">
        <v>8</v>
      </c>
      <c r="C7" s="409"/>
      <c r="D7" s="409"/>
      <c r="E7" s="409"/>
      <c r="F7" s="409"/>
      <c r="G7" s="409"/>
      <c r="H7" s="293"/>
      <c r="I7" s="293"/>
      <c r="J7" s="293"/>
      <c r="K7" s="293"/>
      <c r="L7" s="293"/>
      <c r="M7" s="293"/>
      <c r="N7" s="293"/>
    </row>
    <row r="8" spans="1:15" s="2" customFormat="1" ht="28.5" customHeight="1">
      <c r="A8" s="403"/>
      <c r="B8" s="409" t="s">
        <v>3</v>
      </c>
      <c r="C8" s="409"/>
      <c r="D8" s="409"/>
      <c r="E8" s="409"/>
      <c r="F8" s="409"/>
      <c r="G8" s="409"/>
      <c r="H8" s="409"/>
      <c r="I8" s="293"/>
      <c r="J8" s="293"/>
      <c r="K8" s="293"/>
      <c r="L8" s="293"/>
      <c r="M8" s="293"/>
      <c r="N8" s="293"/>
    </row>
    <row r="9" spans="1:15" s="1" customFormat="1" ht="28.5" customHeight="1">
      <c r="A9" s="403"/>
      <c r="B9" s="409" t="s">
        <v>394</v>
      </c>
      <c r="C9" s="409"/>
      <c r="D9" s="409"/>
      <c r="E9" s="409"/>
      <c r="F9" s="409"/>
      <c r="G9" s="409"/>
      <c r="H9" s="409"/>
      <c r="I9" s="409"/>
      <c r="J9" s="409"/>
      <c r="K9" s="409"/>
      <c r="L9" s="409"/>
      <c r="M9" s="409"/>
      <c r="N9" s="409"/>
    </row>
    <row r="10" spans="1:15" s="1" customFormat="1" ht="28.5" customHeight="1" thickBot="1">
      <c r="A10" s="403"/>
      <c r="B10" s="402"/>
      <c r="C10" s="402"/>
      <c r="D10" s="402"/>
      <c r="E10" s="402"/>
      <c r="F10" s="402"/>
      <c r="G10" s="402"/>
      <c r="H10" s="402"/>
      <c r="I10" s="402"/>
      <c r="J10" s="402"/>
      <c r="K10" s="402"/>
      <c r="L10" s="402"/>
      <c r="M10" s="402"/>
      <c r="N10" s="402"/>
    </row>
    <row r="11" spans="1:15" ht="24.75" customHeight="1" thickBot="1">
      <c r="A11" s="403"/>
      <c r="B11" s="410" t="s">
        <v>62</v>
      </c>
      <c r="C11" s="454" t="s">
        <v>63</v>
      </c>
      <c r="D11" s="397" t="s">
        <v>4</v>
      </c>
      <c r="E11" s="397" t="s">
        <v>41</v>
      </c>
      <c r="F11" s="397" t="s">
        <v>5</v>
      </c>
      <c r="G11" s="397" t="s">
        <v>14</v>
      </c>
      <c r="H11" s="397" t="s">
        <v>6</v>
      </c>
      <c r="I11" s="456" t="s">
        <v>447</v>
      </c>
      <c r="J11" s="457"/>
      <c r="K11" s="458"/>
      <c r="L11" s="432" t="s">
        <v>12</v>
      </c>
      <c r="M11" s="434" t="s">
        <v>13</v>
      </c>
      <c r="N11" s="395" t="s">
        <v>11</v>
      </c>
      <c r="O11" s="300"/>
    </row>
    <row r="12" spans="1:15" ht="24.75" customHeight="1" thickBot="1">
      <c r="A12" s="403"/>
      <c r="B12" s="453"/>
      <c r="C12" s="455"/>
      <c r="D12" s="426"/>
      <c r="E12" s="426"/>
      <c r="F12" s="426"/>
      <c r="G12" s="426"/>
      <c r="H12" s="426"/>
      <c r="I12" s="177" t="s">
        <v>449</v>
      </c>
      <c r="J12" s="177" t="s">
        <v>450</v>
      </c>
      <c r="K12" s="177" t="s">
        <v>451</v>
      </c>
      <c r="L12" s="433"/>
      <c r="M12" s="435"/>
      <c r="N12" s="444"/>
      <c r="O12" s="299"/>
    </row>
    <row r="13" spans="1:15" ht="45.75" customHeight="1">
      <c r="A13" s="403"/>
      <c r="B13" s="459" t="s">
        <v>112</v>
      </c>
      <c r="C13" s="462" t="s">
        <v>113</v>
      </c>
      <c r="D13" s="462" t="s">
        <v>114</v>
      </c>
      <c r="E13" s="203" t="s">
        <v>266</v>
      </c>
      <c r="F13" s="203" t="s">
        <v>271</v>
      </c>
      <c r="G13" s="204" t="s">
        <v>270</v>
      </c>
      <c r="H13" s="136">
        <v>2</v>
      </c>
      <c r="I13" s="623" t="s">
        <v>530</v>
      </c>
      <c r="J13" s="623">
        <f>1/2</f>
        <v>0.5</v>
      </c>
      <c r="K13" s="623">
        <f>1/2</f>
        <v>0.5</v>
      </c>
      <c r="L13" s="137">
        <v>43466</v>
      </c>
      <c r="M13" s="138" t="s">
        <v>418</v>
      </c>
      <c r="N13" s="139" t="s">
        <v>272</v>
      </c>
    </row>
    <row r="14" spans="1:15" ht="70.5" customHeight="1">
      <c r="A14" s="403"/>
      <c r="B14" s="460"/>
      <c r="C14" s="400"/>
      <c r="D14" s="400"/>
      <c r="E14" s="25" t="s">
        <v>265</v>
      </c>
      <c r="F14" s="25" t="s">
        <v>273</v>
      </c>
      <c r="G14" s="266" t="s">
        <v>396</v>
      </c>
      <c r="H14" s="273">
        <v>1</v>
      </c>
      <c r="I14" s="273">
        <f>5/6</f>
        <v>0.83333333333333337</v>
      </c>
      <c r="J14" s="225">
        <v>1</v>
      </c>
      <c r="K14" s="117">
        <v>1</v>
      </c>
      <c r="L14" s="260">
        <v>43466</v>
      </c>
      <c r="M14" s="261">
        <v>43830</v>
      </c>
      <c r="N14" s="178" t="s">
        <v>274</v>
      </c>
    </row>
    <row r="15" spans="1:15" ht="24.75" customHeight="1">
      <c r="A15" s="292"/>
      <c r="B15" s="460"/>
      <c r="C15" s="400"/>
      <c r="D15" s="400"/>
      <c r="E15" s="401" t="s">
        <v>264</v>
      </c>
      <c r="F15" s="256" t="s">
        <v>260</v>
      </c>
      <c r="G15" s="190" t="s">
        <v>261</v>
      </c>
      <c r="H15" s="60">
        <v>12</v>
      </c>
      <c r="I15" s="225">
        <f>3/12</f>
        <v>0.25</v>
      </c>
      <c r="J15" s="44">
        <f>6/12</f>
        <v>0.5</v>
      </c>
      <c r="K15" s="44">
        <f>9/12</f>
        <v>0.75</v>
      </c>
      <c r="L15" s="262">
        <v>43466</v>
      </c>
      <c r="M15" s="263">
        <v>43834</v>
      </c>
      <c r="N15" s="178" t="s">
        <v>275</v>
      </c>
    </row>
    <row r="16" spans="1:15" ht="24.75" customHeight="1">
      <c r="A16" s="292"/>
      <c r="B16" s="460"/>
      <c r="C16" s="400"/>
      <c r="D16" s="400"/>
      <c r="E16" s="401"/>
      <c r="F16" s="256" t="s">
        <v>262</v>
      </c>
      <c r="G16" s="190" t="s">
        <v>395</v>
      </c>
      <c r="H16" s="273">
        <v>1</v>
      </c>
      <c r="I16" s="225">
        <f>48/65</f>
        <v>0.7384615384615385</v>
      </c>
      <c r="J16" s="225">
        <f>58/62</f>
        <v>0.93548387096774188</v>
      </c>
      <c r="K16" s="44">
        <f>4/4</f>
        <v>1</v>
      </c>
      <c r="L16" s="262">
        <v>43466</v>
      </c>
      <c r="M16" s="263">
        <v>43834</v>
      </c>
      <c r="N16" s="178" t="s">
        <v>275</v>
      </c>
    </row>
    <row r="17" spans="1:14" ht="24.75" customHeight="1">
      <c r="A17" s="292"/>
      <c r="B17" s="460"/>
      <c r="C17" s="400"/>
      <c r="D17" s="400"/>
      <c r="E17" s="401"/>
      <c r="F17" s="256" t="s">
        <v>276</v>
      </c>
      <c r="G17" s="190" t="s">
        <v>232</v>
      </c>
      <c r="H17" s="60">
        <v>4</v>
      </c>
      <c r="I17" s="225">
        <f>1/4</f>
        <v>0.25</v>
      </c>
      <c r="J17" s="273">
        <f>2/4</f>
        <v>0.5</v>
      </c>
      <c r="K17" s="44">
        <f>3/4</f>
        <v>0.75</v>
      </c>
      <c r="L17" s="262">
        <v>43556</v>
      </c>
      <c r="M17" s="263">
        <v>43861</v>
      </c>
      <c r="N17" s="178" t="s">
        <v>275</v>
      </c>
    </row>
    <row r="18" spans="1:14" ht="51">
      <c r="A18" s="292"/>
      <c r="B18" s="460"/>
      <c r="C18" s="400"/>
      <c r="D18" s="400"/>
      <c r="E18" s="401" t="s">
        <v>267</v>
      </c>
      <c r="F18" s="296" t="s">
        <v>268</v>
      </c>
      <c r="G18" s="296" t="s">
        <v>281</v>
      </c>
      <c r="H18" s="60">
        <v>4</v>
      </c>
      <c r="I18" s="225">
        <f>1/4</f>
        <v>0.25</v>
      </c>
      <c r="J18" s="225">
        <f>2/4</f>
        <v>0.5</v>
      </c>
      <c r="K18" s="44">
        <f>3/4</f>
        <v>0.75</v>
      </c>
      <c r="L18" s="262">
        <v>43556</v>
      </c>
      <c r="M18" s="263">
        <v>43861</v>
      </c>
      <c r="N18" s="178" t="s">
        <v>277</v>
      </c>
    </row>
    <row r="19" spans="1:14" ht="51">
      <c r="A19" s="292"/>
      <c r="B19" s="460"/>
      <c r="C19" s="400"/>
      <c r="D19" s="400"/>
      <c r="E19" s="401"/>
      <c r="F19" s="296" t="s">
        <v>269</v>
      </c>
      <c r="G19" s="296" t="s">
        <v>280</v>
      </c>
      <c r="H19" s="16">
        <v>1</v>
      </c>
      <c r="I19" s="225">
        <f>3/3</f>
        <v>1</v>
      </c>
      <c r="J19" s="225">
        <f>5/5</f>
        <v>1</v>
      </c>
      <c r="K19" s="174">
        <v>1</v>
      </c>
      <c r="L19" s="262">
        <v>43466</v>
      </c>
      <c r="M19" s="263">
        <v>43830</v>
      </c>
      <c r="N19" s="178" t="s">
        <v>277</v>
      </c>
    </row>
    <row r="20" spans="1:14" ht="51">
      <c r="A20" s="292"/>
      <c r="B20" s="460"/>
      <c r="C20" s="400"/>
      <c r="D20" s="400"/>
      <c r="E20" s="401"/>
      <c r="F20" s="256" t="s">
        <v>279</v>
      </c>
      <c r="G20" s="190" t="s">
        <v>278</v>
      </c>
      <c r="H20" s="60">
        <v>4</v>
      </c>
      <c r="I20" s="273">
        <f>1/4</f>
        <v>0.25</v>
      </c>
      <c r="J20" s="225">
        <f>2/4</f>
        <v>0.5</v>
      </c>
      <c r="K20" s="225">
        <f>3/4</f>
        <v>0.75</v>
      </c>
      <c r="L20" s="262">
        <v>43556</v>
      </c>
      <c r="M20" s="263">
        <v>43861</v>
      </c>
      <c r="N20" s="178" t="s">
        <v>277</v>
      </c>
    </row>
    <row r="21" spans="1:14" ht="51">
      <c r="A21" s="292"/>
      <c r="B21" s="460"/>
      <c r="C21" s="400"/>
      <c r="D21" s="400"/>
      <c r="E21" s="401"/>
      <c r="F21" s="256" t="s">
        <v>397</v>
      </c>
      <c r="G21" s="190" t="s">
        <v>398</v>
      </c>
      <c r="H21" s="60">
        <v>24</v>
      </c>
      <c r="I21" s="225">
        <f>5/24</f>
        <v>0.20833333333333334</v>
      </c>
      <c r="J21" s="225">
        <f>12/24</f>
        <v>0.5</v>
      </c>
      <c r="K21" s="174">
        <v>0.75</v>
      </c>
      <c r="L21" s="262">
        <v>43466</v>
      </c>
      <c r="M21" s="263">
        <v>43830</v>
      </c>
      <c r="N21" s="178" t="s">
        <v>277</v>
      </c>
    </row>
    <row r="22" spans="1:14" ht="77.25" thickBot="1">
      <c r="A22" s="292"/>
      <c r="B22" s="461"/>
      <c r="C22" s="463"/>
      <c r="D22" s="463"/>
      <c r="E22" s="205" t="s">
        <v>282</v>
      </c>
      <c r="F22" s="205" t="s">
        <v>283</v>
      </c>
      <c r="G22" s="206" t="s">
        <v>284</v>
      </c>
      <c r="H22" s="207">
        <v>1</v>
      </c>
      <c r="I22" s="208" t="s">
        <v>530</v>
      </c>
      <c r="J22" s="208">
        <f>1/1</f>
        <v>1</v>
      </c>
      <c r="K22" s="370">
        <v>0.25</v>
      </c>
      <c r="L22" s="209">
        <v>43466</v>
      </c>
      <c r="M22" s="210">
        <v>43830</v>
      </c>
      <c r="N22" s="146" t="s">
        <v>285</v>
      </c>
    </row>
    <row r="23" spans="1:14" ht="12.75">
      <c r="I23" s="386">
        <f>AVERAGE(I14:I22)</f>
        <v>0.47251602564102568</v>
      </c>
      <c r="J23" s="386">
        <f>AVERAGE(J13:J22)</f>
        <v>0.69354838709677424</v>
      </c>
      <c r="K23" s="624">
        <f>AVERAGE(K13:K22)</f>
        <v>0.75</v>
      </c>
    </row>
    <row r="24" spans="1:14">
      <c r="I24" s="106"/>
      <c r="J24" s="106"/>
      <c r="K24" s="324"/>
    </row>
  </sheetData>
  <mergeCells count="25">
    <mergeCell ref="A1:A14"/>
    <mergeCell ref="D1:M4"/>
    <mergeCell ref="B5:N5"/>
    <mergeCell ref="B6:N6"/>
    <mergeCell ref="B9:N9"/>
    <mergeCell ref="B10:N10"/>
    <mergeCell ref="B11:B12"/>
    <mergeCell ref="C11:C12"/>
    <mergeCell ref="I11:K11"/>
    <mergeCell ref="L11:L12"/>
    <mergeCell ref="B13:B22"/>
    <mergeCell ref="C13:C22"/>
    <mergeCell ref="D13:D22"/>
    <mergeCell ref="E15:E17"/>
    <mergeCell ref="E18:E21"/>
    <mergeCell ref="M11:M12"/>
    <mergeCell ref="B7:G7"/>
    <mergeCell ref="B8:H8"/>
    <mergeCell ref="B1:C4"/>
    <mergeCell ref="N11:N12"/>
    <mergeCell ref="E11:E12"/>
    <mergeCell ref="D11:D12"/>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RS31"/>
  <sheetViews>
    <sheetView view="pageBreakPreview" topLeftCell="WRD22" zoomScale="80" zoomScaleNormal="90" zoomScaleSheetLayoutView="80" workbookViewId="0">
      <selection activeCell="WRK13" sqref="WRK13:WRN26"/>
    </sheetView>
  </sheetViews>
  <sheetFormatPr baseColWidth="10" defaultRowHeight="12"/>
  <cols>
    <col min="1" max="1" width="11.42578125" style="4"/>
    <col min="2" max="2" width="22.5703125" style="4" customWidth="1"/>
    <col min="3" max="3" width="25.85546875" style="4" customWidth="1"/>
    <col min="4" max="4" width="22.85546875" style="4" customWidth="1"/>
    <col min="5" max="5" width="33.7109375" style="4" customWidth="1"/>
    <col min="6" max="6" width="35.7109375" style="4" customWidth="1"/>
    <col min="7" max="7" width="29" style="4" customWidth="1"/>
    <col min="8" max="12" width="13.28515625" style="4" customWidth="1"/>
    <col min="13" max="13" width="11.7109375" style="4" customWidth="1"/>
    <col min="14" max="14" width="21.28515625" style="5" customWidth="1"/>
    <col min="15" max="15" width="23.7109375" style="4" customWidth="1"/>
    <col min="16"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317" width="11.42578125" style="4"/>
    <col min="318" max="318" width="11.42578125" style="4" customWidth="1"/>
    <col min="319" max="319" width="19" style="4" customWidth="1"/>
    <col min="320" max="320" width="20.140625" style="4" customWidth="1"/>
    <col min="321" max="321" width="32" style="4" customWidth="1"/>
    <col min="322" max="322" width="30.42578125" style="4" customWidth="1"/>
    <col min="323" max="323" width="20.7109375" style="4" customWidth="1"/>
    <col min="324" max="328" width="11.42578125" style="4"/>
    <col min="329" max="329" width="20" style="4" customWidth="1"/>
    <col min="330" max="330" width="26.5703125" style="4" customWidth="1"/>
    <col min="33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023" width="11.42578125" style="4"/>
    <col min="16024" max="16024" width="11.42578125" style="73"/>
    <col min="16025" max="16025" width="28.28515625" style="73" customWidth="1"/>
    <col min="16026" max="16026" width="29.85546875" style="4" customWidth="1"/>
    <col min="16027" max="16033" width="11.42578125" style="4"/>
    <col min="16034" max="16034" width="19.7109375" style="4" customWidth="1"/>
    <col min="16035" max="16127" width="11.42578125" style="4"/>
    <col min="16128" max="16128" width="14.42578125" style="4" customWidth="1"/>
    <col min="16129" max="16129" width="22.140625" style="4" customWidth="1"/>
    <col min="16130" max="16130" width="16.85546875" style="4" customWidth="1"/>
    <col min="16131" max="16131" width="22.7109375" style="4" customWidth="1"/>
    <col min="16132" max="16132" width="20.28515625" style="4" customWidth="1"/>
    <col min="16133" max="16133" width="22.42578125" style="4" customWidth="1"/>
    <col min="16134" max="16134" width="25.42578125" style="4" customWidth="1"/>
    <col min="16135" max="16135" width="10" style="4" customWidth="1"/>
    <col min="16136" max="16136" width="15.28515625" style="4" customWidth="1"/>
    <col min="16137" max="16141" width="0" style="4" hidden="1" customWidth="1"/>
    <col min="16142" max="16142" width="13.85546875" style="4" customWidth="1"/>
    <col min="16143" max="16143" width="20.42578125" style="4" customWidth="1"/>
    <col min="16144" max="16384" width="11.42578125" style="4"/>
  </cols>
  <sheetData>
    <row r="1" spans="1:330 16020:16035" s="1" customFormat="1" ht="21.75" customHeight="1">
      <c r="A1" s="403"/>
      <c r="B1" s="438"/>
      <c r="C1" s="439"/>
      <c r="D1" s="445" t="s">
        <v>16</v>
      </c>
      <c r="E1" s="446"/>
      <c r="F1" s="446"/>
      <c r="G1" s="446"/>
      <c r="H1" s="446"/>
      <c r="I1" s="446"/>
      <c r="J1" s="446"/>
      <c r="K1" s="446"/>
      <c r="L1" s="446"/>
      <c r="M1" s="446"/>
      <c r="N1" s="447"/>
      <c r="O1" s="6" t="s">
        <v>0</v>
      </c>
      <c r="LF1" s="438"/>
      <c r="LG1" s="439"/>
      <c r="LH1" s="445" t="s">
        <v>16</v>
      </c>
      <c r="LI1" s="446"/>
      <c r="LJ1" s="446"/>
      <c r="LK1" s="446"/>
      <c r="LL1" s="446"/>
      <c r="LM1" s="446"/>
      <c r="LN1" s="446"/>
      <c r="LO1" s="446"/>
      <c r="LP1" s="446"/>
      <c r="LQ1" s="447"/>
      <c r="LR1" s="6" t="s">
        <v>0</v>
      </c>
      <c r="WRD1" s="403"/>
      <c r="WRE1" s="438"/>
      <c r="WRF1" s="439"/>
      <c r="WRG1" s="445" t="s">
        <v>16</v>
      </c>
      <c r="WRH1" s="446"/>
      <c r="WRI1" s="446"/>
      <c r="WRJ1" s="446"/>
      <c r="WRK1" s="446"/>
      <c r="WRL1" s="446"/>
      <c r="WRM1" s="446"/>
      <c r="WRN1" s="446"/>
      <c r="WRO1" s="446"/>
      <c r="WRP1" s="446"/>
      <c r="WRQ1" s="447"/>
      <c r="WRR1" s="6" t="s">
        <v>0</v>
      </c>
    </row>
    <row r="2" spans="1:330 16020:16035" s="1" customFormat="1" ht="21.75" customHeight="1">
      <c r="A2" s="403"/>
      <c r="B2" s="440"/>
      <c r="C2" s="441"/>
      <c r="D2" s="448"/>
      <c r="E2" s="424"/>
      <c r="F2" s="424"/>
      <c r="G2" s="424"/>
      <c r="H2" s="424"/>
      <c r="I2" s="424"/>
      <c r="J2" s="424"/>
      <c r="K2" s="424"/>
      <c r="L2" s="424"/>
      <c r="M2" s="424"/>
      <c r="N2" s="449"/>
      <c r="O2" s="55" t="s">
        <v>254</v>
      </c>
      <c r="LF2" s="440"/>
      <c r="LG2" s="441"/>
      <c r="LH2" s="448"/>
      <c r="LI2" s="437"/>
      <c r="LJ2" s="437"/>
      <c r="LK2" s="437"/>
      <c r="LL2" s="437"/>
      <c r="LM2" s="437"/>
      <c r="LN2" s="437"/>
      <c r="LO2" s="437"/>
      <c r="LP2" s="437"/>
      <c r="LQ2" s="449"/>
      <c r="LR2" s="55" t="s">
        <v>254</v>
      </c>
      <c r="WRD2" s="403"/>
      <c r="WRE2" s="440"/>
      <c r="WRF2" s="441"/>
      <c r="WRG2" s="448"/>
      <c r="WRH2" s="437"/>
      <c r="WRI2" s="437"/>
      <c r="WRJ2" s="437"/>
      <c r="WRK2" s="437"/>
      <c r="WRL2" s="437"/>
      <c r="WRM2" s="437"/>
      <c r="WRN2" s="437"/>
      <c r="WRO2" s="437"/>
      <c r="WRP2" s="437"/>
      <c r="WRQ2" s="449"/>
      <c r="WRR2" s="55" t="s">
        <v>254</v>
      </c>
    </row>
    <row r="3" spans="1:330 16020:16035" s="1" customFormat="1" ht="21.75" customHeight="1">
      <c r="A3" s="403"/>
      <c r="B3" s="440"/>
      <c r="C3" s="441"/>
      <c r="D3" s="448"/>
      <c r="E3" s="424"/>
      <c r="F3" s="424"/>
      <c r="G3" s="424"/>
      <c r="H3" s="424"/>
      <c r="I3" s="424"/>
      <c r="J3" s="424"/>
      <c r="K3" s="424"/>
      <c r="L3" s="424"/>
      <c r="M3" s="424"/>
      <c r="N3" s="449"/>
      <c r="O3" s="6" t="s">
        <v>255</v>
      </c>
      <c r="LF3" s="440"/>
      <c r="LG3" s="441"/>
      <c r="LH3" s="448"/>
      <c r="LI3" s="437"/>
      <c r="LJ3" s="437"/>
      <c r="LK3" s="437"/>
      <c r="LL3" s="437"/>
      <c r="LM3" s="437"/>
      <c r="LN3" s="437"/>
      <c r="LO3" s="437"/>
      <c r="LP3" s="437"/>
      <c r="LQ3" s="449"/>
      <c r="LR3" s="6" t="s">
        <v>255</v>
      </c>
      <c r="WRD3" s="403"/>
      <c r="WRE3" s="440"/>
      <c r="WRF3" s="441"/>
      <c r="WRG3" s="448"/>
      <c r="WRH3" s="437"/>
      <c r="WRI3" s="437"/>
      <c r="WRJ3" s="437"/>
      <c r="WRK3" s="437"/>
      <c r="WRL3" s="437"/>
      <c r="WRM3" s="437"/>
      <c r="WRN3" s="437"/>
      <c r="WRO3" s="437"/>
      <c r="WRP3" s="437"/>
      <c r="WRQ3" s="449"/>
      <c r="WRR3" s="6" t="s">
        <v>255</v>
      </c>
    </row>
    <row r="4" spans="1:330 16020:16035" s="1" customFormat="1" ht="21.75" customHeight="1">
      <c r="A4" s="403"/>
      <c r="B4" s="442"/>
      <c r="C4" s="443"/>
      <c r="D4" s="450"/>
      <c r="E4" s="451"/>
      <c r="F4" s="451"/>
      <c r="G4" s="451"/>
      <c r="H4" s="451"/>
      <c r="I4" s="451"/>
      <c r="J4" s="451"/>
      <c r="K4" s="451"/>
      <c r="L4" s="451"/>
      <c r="M4" s="451"/>
      <c r="N4" s="452"/>
      <c r="O4" s="6" t="s">
        <v>1</v>
      </c>
      <c r="LF4" s="442"/>
      <c r="LG4" s="443"/>
      <c r="LH4" s="450"/>
      <c r="LI4" s="451"/>
      <c r="LJ4" s="451"/>
      <c r="LK4" s="451"/>
      <c r="LL4" s="451"/>
      <c r="LM4" s="451"/>
      <c r="LN4" s="451"/>
      <c r="LO4" s="451"/>
      <c r="LP4" s="451"/>
      <c r="LQ4" s="452"/>
      <c r="LR4" s="6" t="s">
        <v>1</v>
      </c>
      <c r="WRD4" s="403"/>
      <c r="WRE4" s="442"/>
      <c r="WRF4" s="443"/>
      <c r="WRG4" s="450"/>
      <c r="WRH4" s="451"/>
      <c r="WRI4" s="451"/>
      <c r="WRJ4" s="451"/>
      <c r="WRK4" s="451"/>
      <c r="WRL4" s="451"/>
      <c r="WRM4" s="451"/>
      <c r="WRN4" s="451"/>
      <c r="WRO4" s="451"/>
      <c r="WRP4" s="451"/>
      <c r="WRQ4" s="452"/>
      <c r="WRR4" s="6" t="s">
        <v>1</v>
      </c>
    </row>
    <row r="5" spans="1:330 16020:16035" s="1" customFormat="1" ht="28.5" customHeight="1">
      <c r="A5" s="403"/>
      <c r="B5" s="407"/>
      <c r="C5" s="407"/>
      <c r="D5" s="407"/>
      <c r="E5" s="407"/>
      <c r="F5" s="407"/>
      <c r="G5" s="407"/>
      <c r="H5" s="407"/>
      <c r="I5" s="407"/>
      <c r="J5" s="407"/>
      <c r="K5" s="407"/>
      <c r="L5" s="407"/>
      <c r="M5" s="407"/>
      <c r="N5" s="407"/>
      <c r="O5" s="407"/>
      <c r="LF5" s="402"/>
      <c r="LG5" s="402"/>
      <c r="LH5" s="402"/>
      <c r="LI5" s="402"/>
      <c r="LJ5" s="402"/>
      <c r="LK5" s="402"/>
      <c r="LL5" s="402"/>
      <c r="LM5" s="402"/>
      <c r="LN5" s="402"/>
      <c r="LO5" s="402"/>
      <c r="LP5" s="402"/>
      <c r="LQ5" s="402"/>
      <c r="LR5" s="402"/>
      <c r="WRD5" s="403"/>
      <c r="WRE5" s="402"/>
      <c r="WRF5" s="402"/>
      <c r="WRG5" s="402"/>
      <c r="WRH5" s="402"/>
      <c r="WRI5" s="402"/>
      <c r="WRJ5" s="402"/>
      <c r="WRK5" s="402"/>
      <c r="WRL5" s="402"/>
      <c r="WRM5" s="402"/>
      <c r="WRN5" s="402"/>
      <c r="WRO5" s="402"/>
      <c r="WRP5" s="402"/>
      <c r="WRQ5" s="402"/>
      <c r="WRR5" s="402"/>
    </row>
    <row r="6" spans="1:330 16020:16035" s="2" customFormat="1" ht="28.5" customHeight="1">
      <c r="A6" s="403"/>
      <c r="B6" s="408" t="s">
        <v>2</v>
      </c>
      <c r="C6" s="408"/>
      <c r="D6" s="408"/>
      <c r="E6" s="408"/>
      <c r="F6" s="408"/>
      <c r="G6" s="408"/>
      <c r="H6" s="408"/>
      <c r="I6" s="408"/>
      <c r="J6" s="408"/>
      <c r="K6" s="408"/>
      <c r="L6" s="408"/>
      <c r="M6" s="408"/>
      <c r="N6" s="408"/>
      <c r="O6" s="408"/>
      <c r="LF6" s="409" t="s">
        <v>2</v>
      </c>
      <c r="LG6" s="409"/>
      <c r="LH6" s="409"/>
      <c r="LI6" s="409"/>
      <c r="LJ6" s="409"/>
      <c r="LK6" s="409"/>
      <c r="LL6" s="409"/>
      <c r="LM6" s="409"/>
      <c r="LN6" s="409"/>
      <c r="LO6" s="409"/>
      <c r="LP6" s="409"/>
      <c r="LQ6" s="409"/>
      <c r="LR6" s="409"/>
      <c r="WRD6" s="403"/>
      <c r="WRE6" s="409" t="s">
        <v>2</v>
      </c>
      <c r="WRF6" s="409"/>
      <c r="WRG6" s="409"/>
      <c r="WRH6" s="409"/>
      <c r="WRI6" s="409"/>
      <c r="WRJ6" s="409"/>
      <c r="WRK6" s="409"/>
      <c r="WRL6" s="409"/>
      <c r="WRM6" s="409"/>
      <c r="WRN6" s="409"/>
      <c r="WRO6" s="409"/>
      <c r="WRP6" s="409"/>
      <c r="WRQ6" s="409"/>
      <c r="WRR6" s="409"/>
    </row>
    <row r="7" spans="1:330 16020:16035" s="2" customFormat="1" ht="28.5" customHeight="1">
      <c r="A7" s="403"/>
      <c r="B7" s="408" t="s">
        <v>8</v>
      </c>
      <c r="C7" s="408"/>
      <c r="D7" s="408"/>
      <c r="E7" s="408"/>
      <c r="F7" s="408"/>
      <c r="G7" s="408"/>
      <c r="H7" s="8"/>
      <c r="I7" s="181"/>
      <c r="J7" s="181"/>
      <c r="K7" s="181"/>
      <c r="L7" s="181"/>
      <c r="M7" s="8"/>
      <c r="N7" s="8"/>
      <c r="O7" s="8"/>
      <c r="LF7" s="409" t="s">
        <v>8</v>
      </c>
      <c r="LG7" s="409"/>
      <c r="LH7" s="409"/>
      <c r="LI7" s="409"/>
      <c r="LJ7" s="409"/>
      <c r="LK7" s="409"/>
      <c r="LL7" s="182"/>
      <c r="LM7" s="182"/>
      <c r="LN7" s="182"/>
      <c r="LO7" s="182"/>
      <c r="LP7" s="182"/>
      <c r="LQ7" s="182"/>
      <c r="LR7" s="182"/>
      <c r="WRD7" s="403"/>
      <c r="WRE7" s="409" t="s">
        <v>8</v>
      </c>
      <c r="WRF7" s="409"/>
      <c r="WRG7" s="409"/>
      <c r="WRH7" s="409"/>
      <c r="WRI7" s="409"/>
      <c r="WRJ7" s="409"/>
      <c r="WRK7" s="367"/>
      <c r="WRL7" s="367"/>
      <c r="WRM7" s="367"/>
      <c r="WRN7" s="367"/>
      <c r="WRO7" s="367"/>
      <c r="WRP7" s="367"/>
      <c r="WRQ7" s="367"/>
      <c r="WRR7" s="367"/>
    </row>
    <row r="8" spans="1:330 16020:16035" s="2" customFormat="1" ht="28.5" customHeight="1">
      <c r="A8" s="403"/>
      <c r="B8" s="408" t="s">
        <v>3</v>
      </c>
      <c r="C8" s="408"/>
      <c r="D8" s="408"/>
      <c r="E8" s="408"/>
      <c r="F8" s="408"/>
      <c r="G8" s="408"/>
      <c r="H8" s="408"/>
      <c r="I8" s="181"/>
      <c r="J8" s="181"/>
      <c r="K8" s="181"/>
      <c r="L8" s="181"/>
      <c r="M8" s="8"/>
      <c r="N8" s="8"/>
      <c r="O8" s="8"/>
      <c r="LF8" s="409" t="s">
        <v>3</v>
      </c>
      <c r="LG8" s="409"/>
      <c r="LH8" s="409"/>
      <c r="LI8" s="409"/>
      <c r="LJ8" s="409"/>
      <c r="LK8" s="409"/>
      <c r="LL8" s="409"/>
      <c r="LM8" s="182"/>
      <c r="LN8" s="182"/>
      <c r="LO8" s="182"/>
      <c r="LP8" s="182"/>
      <c r="LQ8" s="182"/>
      <c r="LR8" s="182"/>
      <c r="WRD8" s="403"/>
      <c r="WRE8" s="409" t="s">
        <v>3</v>
      </c>
      <c r="WRF8" s="409"/>
      <c r="WRG8" s="409"/>
      <c r="WRH8" s="409"/>
      <c r="WRI8" s="409"/>
      <c r="WRJ8" s="409"/>
      <c r="WRK8" s="409"/>
      <c r="WRL8" s="367"/>
      <c r="WRM8" s="367"/>
      <c r="WRN8" s="367"/>
      <c r="WRO8" s="367"/>
      <c r="WRP8" s="367"/>
      <c r="WRQ8" s="367"/>
      <c r="WRR8" s="367"/>
    </row>
    <row r="9" spans="1:330 16020:16035" s="1" customFormat="1" ht="28.5" customHeight="1">
      <c r="A9" s="403"/>
      <c r="B9" s="409" t="s">
        <v>394</v>
      </c>
      <c r="C9" s="409"/>
      <c r="D9" s="409"/>
      <c r="E9" s="409"/>
      <c r="F9" s="409"/>
      <c r="G9" s="409"/>
      <c r="H9" s="409"/>
      <c r="I9" s="409"/>
      <c r="J9" s="409"/>
      <c r="K9" s="409"/>
      <c r="L9" s="409"/>
      <c r="M9" s="409"/>
      <c r="N9" s="409"/>
      <c r="O9" s="409"/>
      <c r="LF9" s="409" t="s">
        <v>394</v>
      </c>
      <c r="LG9" s="409"/>
      <c r="LH9" s="409"/>
      <c r="LI9" s="409"/>
      <c r="LJ9" s="409"/>
      <c r="LK9" s="409"/>
      <c r="LL9" s="409"/>
      <c r="LM9" s="409"/>
      <c r="LN9" s="409"/>
      <c r="LO9" s="409"/>
      <c r="LP9" s="409"/>
      <c r="LQ9" s="409"/>
      <c r="LR9" s="409"/>
      <c r="WRD9" s="403"/>
      <c r="WRE9" s="409" t="s">
        <v>394</v>
      </c>
      <c r="WRF9" s="409"/>
      <c r="WRG9" s="409"/>
      <c r="WRH9" s="409"/>
      <c r="WRI9" s="409"/>
      <c r="WRJ9" s="409"/>
      <c r="WRK9" s="409"/>
      <c r="WRL9" s="409"/>
      <c r="WRM9" s="409"/>
      <c r="WRN9" s="409"/>
      <c r="WRO9" s="409"/>
      <c r="WRP9" s="409"/>
      <c r="WRQ9" s="409"/>
      <c r="WRR9" s="409"/>
    </row>
    <row r="10" spans="1:330 16020:16035" s="1" customFormat="1" ht="28.5" customHeight="1" thickBot="1">
      <c r="A10" s="403"/>
      <c r="B10" s="407"/>
      <c r="C10" s="407"/>
      <c r="D10" s="407"/>
      <c r="E10" s="407"/>
      <c r="F10" s="407"/>
      <c r="G10" s="407"/>
      <c r="H10" s="407"/>
      <c r="I10" s="407"/>
      <c r="J10" s="407"/>
      <c r="K10" s="407"/>
      <c r="L10" s="407"/>
      <c r="M10" s="407"/>
      <c r="N10" s="407"/>
      <c r="O10" s="407"/>
      <c r="LF10" s="402"/>
      <c r="LG10" s="402"/>
      <c r="LH10" s="402"/>
      <c r="LI10" s="402"/>
      <c r="LJ10" s="402"/>
      <c r="LK10" s="402"/>
      <c r="LL10" s="402"/>
      <c r="LM10" s="402"/>
      <c r="LN10" s="402"/>
      <c r="LO10" s="402"/>
      <c r="LP10" s="402"/>
      <c r="LQ10" s="402"/>
      <c r="LR10" s="402"/>
      <c r="WRD10" s="403"/>
      <c r="WRE10" s="402"/>
      <c r="WRF10" s="402"/>
      <c r="WRG10" s="402"/>
      <c r="WRH10" s="402"/>
      <c r="WRI10" s="402"/>
      <c r="WRJ10" s="402"/>
      <c r="WRK10" s="402"/>
      <c r="WRL10" s="402"/>
      <c r="WRM10" s="402"/>
      <c r="WRN10" s="402"/>
      <c r="WRO10" s="402"/>
      <c r="WRP10" s="402"/>
      <c r="WRQ10" s="402"/>
      <c r="WRR10" s="402"/>
    </row>
    <row r="11" spans="1:330 16020:16035" s="1" customFormat="1" ht="28.5" customHeight="1" thickBot="1">
      <c r="A11" s="403"/>
      <c r="B11" s="410" t="s">
        <v>62</v>
      </c>
      <c r="C11" s="454" t="s">
        <v>63</v>
      </c>
      <c r="D11" s="397" t="s">
        <v>4</v>
      </c>
      <c r="E11" s="397" t="s">
        <v>41</v>
      </c>
      <c r="F11" s="397" t="s">
        <v>5</v>
      </c>
      <c r="G11" s="397" t="s">
        <v>14</v>
      </c>
      <c r="H11" s="397" t="s">
        <v>6</v>
      </c>
      <c r="I11" s="427" t="s">
        <v>447</v>
      </c>
      <c r="J11" s="428"/>
      <c r="K11" s="428"/>
      <c r="L11" s="429"/>
      <c r="M11" s="432" t="s">
        <v>12</v>
      </c>
      <c r="N11" s="434" t="s">
        <v>13</v>
      </c>
      <c r="O11" s="395" t="s">
        <v>11</v>
      </c>
      <c r="LF11" s="410" t="s">
        <v>62</v>
      </c>
      <c r="LG11" s="454" t="s">
        <v>63</v>
      </c>
      <c r="LH11" s="397" t="s">
        <v>4</v>
      </c>
      <c r="LI11" s="397" t="s">
        <v>41</v>
      </c>
      <c r="LJ11" s="397" t="s">
        <v>5</v>
      </c>
      <c r="LK11" s="397" t="s">
        <v>14</v>
      </c>
      <c r="LL11" s="397" t="s">
        <v>6</v>
      </c>
      <c r="LM11" s="464" t="s">
        <v>447</v>
      </c>
      <c r="LN11" s="465"/>
      <c r="LO11" s="465"/>
      <c r="LP11" s="466"/>
      <c r="LQ11" s="434" t="s">
        <v>13</v>
      </c>
      <c r="LR11" s="395" t="s">
        <v>11</v>
      </c>
      <c r="WRD11" s="403"/>
      <c r="WRE11" s="410" t="s">
        <v>62</v>
      </c>
      <c r="WRF11" s="454" t="s">
        <v>63</v>
      </c>
      <c r="WRG11" s="397" t="s">
        <v>4</v>
      </c>
      <c r="WRH11" s="470" t="s">
        <v>41</v>
      </c>
      <c r="WRI11" s="470" t="s">
        <v>5</v>
      </c>
      <c r="WRJ11" s="397" t="s">
        <v>14</v>
      </c>
      <c r="WRK11" s="397" t="s">
        <v>6</v>
      </c>
      <c r="WRL11" s="464" t="s">
        <v>447</v>
      </c>
      <c r="WRM11" s="465"/>
      <c r="WRN11" s="465"/>
      <c r="WRO11" s="466"/>
      <c r="WRP11" s="434" t="s">
        <v>12</v>
      </c>
      <c r="WRQ11" s="434" t="s">
        <v>13</v>
      </c>
      <c r="WRR11" s="395" t="s">
        <v>11</v>
      </c>
    </row>
    <row r="12" spans="1:330 16020:16035" s="3" customFormat="1" ht="28.5" customHeight="1" thickBot="1">
      <c r="A12" s="403"/>
      <c r="B12" s="453"/>
      <c r="C12" s="455"/>
      <c r="D12" s="426"/>
      <c r="E12" s="426"/>
      <c r="F12" s="426"/>
      <c r="G12" s="426"/>
      <c r="H12" s="426"/>
      <c r="I12" s="179" t="s">
        <v>449</v>
      </c>
      <c r="J12" s="179" t="s">
        <v>450</v>
      </c>
      <c r="K12" s="179" t="s">
        <v>452</v>
      </c>
      <c r="L12" s="179" t="s">
        <v>451</v>
      </c>
      <c r="M12" s="433"/>
      <c r="N12" s="435"/>
      <c r="O12" s="444"/>
      <c r="LF12" s="453"/>
      <c r="LG12" s="455"/>
      <c r="LH12" s="426"/>
      <c r="LI12" s="426"/>
      <c r="LJ12" s="426"/>
      <c r="LK12" s="426"/>
      <c r="LL12" s="426"/>
      <c r="LM12" s="180" t="s">
        <v>449</v>
      </c>
      <c r="LN12" s="180" t="s">
        <v>450</v>
      </c>
      <c r="LO12" s="180" t="s">
        <v>451</v>
      </c>
      <c r="LP12" s="180" t="s">
        <v>452</v>
      </c>
      <c r="LQ12" s="435"/>
      <c r="LR12" s="444"/>
      <c r="WRD12" s="403"/>
      <c r="WRE12" s="453"/>
      <c r="WRF12" s="455"/>
      <c r="WRG12" s="426"/>
      <c r="WRH12" s="471"/>
      <c r="WRI12" s="471"/>
      <c r="WRJ12" s="426"/>
      <c r="WRK12" s="426"/>
      <c r="WRL12" s="368" t="s">
        <v>449</v>
      </c>
      <c r="WRM12" s="368" t="s">
        <v>450</v>
      </c>
      <c r="WRN12" s="368" t="s">
        <v>451</v>
      </c>
      <c r="WRO12" s="368" t="s">
        <v>452</v>
      </c>
      <c r="WRP12" s="435"/>
      <c r="WRQ12" s="435"/>
      <c r="WRR12" s="444"/>
    </row>
    <row r="13" spans="1:330 16020:16035" s="7" customFormat="1" ht="53.25" customHeight="1">
      <c r="A13" s="403"/>
      <c r="B13" s="399" t="s">
        <v>69</v>
      </c>
      <c r="C13" s="473" t="s">
        <v>393</v>
      </c>
      <c r="D13" s="474" t="s">
        <v>105</v>
      </c>
      <c r="E13" s="333" t="s">
        <v>186</v>
      </c>
      <c r="F13" s="334" t="s">
        <v>47</v>
      </c>
      <c r="G13" s="335" t="s">
        <v>189</v>
      </c>
      <c r="H13" s="336">
        <v>6</v>
      </c>
      <c r="I13" s="337">
        <f>2/6</f>
        <v>0.33333333333333331</v>
      </c>
      <c r="J13" s="233">
        <f>2/6</f>
        <v>0.33333333333333331</v>
      </c>
      <c r="K13" s="337"/>
      <c r="L13" s="336"/>
      <c r="M13" s="338">
        <v>43466</v>
      </c>
      <c r="N13" s="339">
        <v>43830</v>
      </c>
      <c r="O13" s="245" t="s">
        <v>190</v>
      </c>
      <c r="LF13" s="399" t="s">
        <v>69</v>
      </c>
      <c r="LG13" s="399" t="s">
        <v>393</v>
      </c>
      <c r="LH13" s="399" t="s">
        <v>105</v>
      </c>
      <c r="LI13" s="10" t="s">
        <v>186</v>
      </c>
      <c r="LJ13" s="10" t="s">
        <v>47</v>
      </c>
      <c r="LK13" s="190" t="s">
        <v>189</v>
      </c>
      <c r="LL13" s="191">
        <v>6</v>
      </c>
      <c r="LM13" s="44">
        <f>2/6</f>
        <v>0.33333333333333331</v>
      </c>
      <c r="LN13" s="191"/>
      <c r="LO13" s="191"/>
      <c r="LP13" s="40">
        <v>43466</v>
      </c>
      <c r="LQ13" s="41">
        <v>43830</v>
      </c>
      <c r="LR13" s="184" t="s">
        <v>190</v>
      </c>
      <c r="WRD13" s="403"/>
      <c r="WRE13" s="399" t="s">
        <v>69</v>
      </c>
      <c r="WRF13" s="399" t="s">
        <v>393</v>
      </c>
      <c r="WRG13" s="399" t="s">
        <v>105</v>
      </c>
      <c r="WRH13" s="265" t="s">
        <v>186</v>
      </c>
      <c r="WRI13" s="265" t="s">
        <v>47</v>
      </c>
      <c r="WRJ13" s="190" t="s">
        <v>189</v>
      </c>
      <c r="WRK13" s="191">
        <v>6</v>
      </c>
      <c r="WRL13" s="16">
        <f>2/6</f>
        <v>0.33333333333333331</v>
      </c>
      <c r="WRM13" s="226">
        <f>2/6</f>
        <v>0.33333333333333331</v>
      </c>
      <c r="WRN13" s="226">
        <f>2/6</f>
        <v>0.33333333333333331</v>
      </c>
      <c r="WRO13" s="112"/>
      <c r="WRP13" s="260">
        <v>43466</v>
      </c>
      <c r="WRQ13" s="261">
        <v>43830</v>
      </c>
      <c r="WRR13" s="369" t="s">
        <v>190</v>
      </c>
      <c r="WRS13" s="86"/>
    </row>
    <row r="14" spans="1:330 16020:16035" s="7" customFormat="1" ht="36.75" customHeight="1">
      <c r="A14" s="403"/>
      <c r="B14" s="399"/>
      <c r="C14" s="473"/>
      <c r="D14" s="475"/>
      <c r="E14" s="472" t="s">
        <v>187</v>
      </c>
      <c r="F14" s="87" t="s">
        <v>50</v>
      </c>
      <c r="G14" s="12" t="s">
        <v>191</v>
      </c>
      <c r="H14" s="47">
        <v>2</v>
      </c>
      <c r="I14" s="112" t="s">
        <v>444</v>
      </c>
      <c r="J14" s="226">
        <f>1/2</f>
        <v>0.5</v>
      </c>
      <c r="K14" s="112"/>
      <c r="L14" s="47"/>
      <c r="M14" s="67">
        <v>43556</v>
      </c>
      <c r="N14" s="68">
        <v>43646</v>
      </c>
      <c r="O14" s="178" t="s">
        <v>193</v>
      </c>
      <c r="LF14" s="399"/>
      <c r="LG14" s="399"/>
      <c r="LH14" s="399"/>
      <c r="LI14" s="401" t="s">
        <v>187</v>
      </c>
      <c r="LJ14" s="10" t="s">
        <v>50</v>
      </c>
      <c r="LK14" s="190" t="s">
        <v>191</v>
      </c>
      <c r="LL14" s="192">
        <v>2</v>
      </c>
      <c r="LM14" s="112" t="s">
        <v>444</v>
      </c>
      <c r="LN14" s="192"/>
      <c r="LO14" s="192"/>
      <c r="LP14" s="40">
        <v>43556</v>
      </c>
      <c r="LQ14" s="41">
        <v>43646</v>
      </c>
      <c r="LR14" s="184" t="s">
        <v>193</v>
      </c>
      <c r="WRD14" s="403"/>
      <c r="WRE14" s="399"/>
      <c r="WRF14" s="399"/>
      <c r="WRG14" s="399"/>
      <c r="WRH14" s="467" t="s">
        <v>187</v>
      </c>
      <c r="WRI14" s="265" t="s">
        <v>50</v>
      </c>
      <c r="WRJ14" s="190" t="s">
        <v>191</v>
      </c>
      <c r="WRK14" s="192">
        <v>2</v>
      </c>
      <c r="WRL14" s="15" t="s">
        <v>444</v>
      </c>
      <c r="WRM14" s="226">
        <f>1/2</f>
        <v>0.5</v>
      </c>
      <c r="WRN14" s="225">
        <f>1/2</f>
        <v>0.5</v>
      </c>
      <c r="WRO14" s="112"/>
      <c r="WRP14" s="260">
        <v>43556</v>
      </c>
      <c r="WRQ14" s="261">
        <v>43646</v>
      </c>
      <c r="WRR14" s="369" t="s">
        <v>193</v>
      </c>
      <c r="WRS14" s="372"/>
    </row>
    <row r="15" spans="1:330 16020:16035" s="34" customFormat="1" ht="38.25" customHeight="1">
      <c r="A15" s="403"/>
      <c r="B15" s="399"/>
      <c r="C15" s="473"/>
      <c r="D15" s="475"/>
      <c r="E15" s="472"/>
      <c r="F15" s="256" t="s">
        <v>192</v>
      </c>
      <c r="G15" s="12" t="s">
        <v>196</v>
      </c>
      <c r="H15" s="13">
        <v>4</v>
      </c>
      <c r="I15" s="112" t="s">
        <v>456</v>
      </c>
      <c r="J15" s="226">
        <f>1/4</f>
        <v>0.25</v>
      </c>
      <c r="K15" s="112"/>
      <c r="L15" s="13"/>
      <c r="M15" s="88">
        <v>43556</v>
      </c>
      <c r="N15" s="89">
        <v>43861</v>
      </c>
      <c r="O15" s="178" t="s">
        <v>190</v>
      </c>
      <c r="LF15" s="399"/>
      <c r="LG15" s="399"/>
      <c r="LH15" s="399"/>
      <c r="LI15" s="401"/>
      <c r="LJ15" s="10" t="s">
        <v>192</v>
      </c>
      <c r="LK15" s="190" t="s">
        <v>196</v>
      </c>
      <c r="LL15" s="60">
        <v>4</v>
      </c>
      <c r="LM15" s="112">
        <f>0/4</f>
        <v>0</v>
      </c>
      <c r="LN15" s="60"/>
      <c r="LO15" s="60"/>
      <c r="LP15" s="42">
        <v>43556</v>
      </c>
      <c r="LQ15" s="43">
        <v>43861</v>
      </c>
      <c r="LR15" s="184" t="s">
        <v>190</v>
      </c>
      <c r="WRD15" s="403"/>
      <c r="WRE15" s="399"/>
      <c r="WRF15" s="399"/>
      <c r="WRG15" s="399"/>
      <c r="WRH15" s="467"/>
      <c r="WRI15" s="265" t="s">
        <v>192</v>
      </c>
      <c r="WRJ15" s="190" t="s">
        <v>196</v>
      </c>
      <c r="WRK15" s="60">
        <v>4</v>
      </c>
      <c r="WRL15" s="15" t="s">
        <v>444</v>
      </c>
      <c r="WRM15" s="226">
        <f>1/4</f>
        <v>0.25</v>
      </c>
      <c r="WRN15" s="273">
        <f>1/3</f>
        <v>0.33333333333333331</v>
      </c>
      <c r="WRO15" s="112"/>
      <c r="WRP15" s="262">
        <v>43556</v>
      </c>
      <c r="WRQ15" s="263">
        <v>43861</v>
      </c>
      <c r="WRR15" s="369" t="s">
        <v>190</v>
      </c>
      <c r="WRS15" s="366"/>
    </row>
    <row r="16" spans="1:330 16020:16035" s="34" customFormat="1" ht="51" customHeight="1">
      <c r="A16" s="69"/>
      <c r="B16" s="399"/>
      <c r="C16" s="473"/>
      <c r="D16" s="475"/>
      <c r="E16" s="477" t="s">
        <v>188</v>
      </c>
      <c r="F16" s="265" t="s">
        <v>445</v>
      </c>
      <c r="G16" s="12" t="s">
        <v>446</v>
      </c>
      <c r="H16" s="13">
        <v>4</v>
      </c>
      <c r="I16" s="117">
        <f>1/4</f>
        <v>0.25</v>
      </c>
      <c r="J16" s="226">
        <f>1/4</f>
        <v>0.25</v>
      </c>
      <c r="K16" s="117"/>
      <c r="L16" s="13"/>
      <c r="M16" s="67">
        <v>43466</v>
      </c>
      <c r="N16" s="68">
        <v>43830</v>
      </c>
      <c r="O16" s="178" t="s">
        <v>190</v>
      </c>
      <c r="LF16" s="399"/>
      <c r="LG16" s="399"/>
      <c r="LH16" s="399"/>
      <c r="LI16" s="478" t="s">
        <v>188</v>
      </c>
      <c r="LJ16" s="46" t="s">
        <v>445</v>
      </c>
      <c r="LK16" s="190" t="s">
        <v>446</v>
      </c>
      <c r="LL16" s="60">
        <v>4</v>
      </c>
      <c r="LM16" s="117">
        <f>1/4</f>
        <v>0.25</v>
      </c>
      <c r="LN16" s="60"/>
      <c r="LO16" s="60"/>
      <c r="LP16" s="40">
        <v>43466</v>
      </c>
      <c r="LQ16" s="41">
        <v>43830</v>
      </c>
      <c r="LR16" s="184" t="s">
        <v>190</v>
      </c>
      <c r="WRD16" s="366"/>
      <c r="WRE16" s="399"/>
      <c r="WRF16" s="399"/>
      <c r="WRG16" s="399"/>
      <c r="WRH16" s="468" t="s">
        <v>188</v>
      </c>
      <c r="WRI16" s="265" t="s">
        <v>445</v>
      </c>
      <c r="WRJ16" s="190" t="s">
        <v>446</v>
      </c>
      <c r="WRK16" s="60">
        <v>4</v>
      </c>
      <c r="WRL16" s="234">
        <f>1/4</f>
        <v>0.25</v>
      </c>
      <c r="WRM16" s="226">
        <f>1/4</f>
        <v>0.25</v>
      </c>
      <c r="WRN16" s="225">
        <f>1/4</f>
        <v>0.25</v>
      </c>
      <c r="WRO16" s="112"/>
      <c r="WRP16" s="260">
        <v>43466</v>
      </c>
      <c r="WRQ16" s="261">
        <v>43830</v>
      </c>
      <c r="WRR16" s="369" t="s">
        <v>190</v>
      </c>
      <c r="WRS16" s="303"/>
    </row>
    <row r="17" spans="2:330 16020:16035" s="34" customFormat="1" ht="39" customHeight="1">
      <c r="B17" s="399"/>
      <c r="C17" s="473"/>
      <c r="D17" s="475"/>
      <c r="E17" s="477"/>
      <c r="F17" s="90" t="s">
        <v>183</v>
      </c>
      <c r="G17" s="332" t="s">
        <v>630</v>
      </c>
      <c r="H17" s="13">
        <v>1</v>
      </c>
      <c r="I17" s="117">
        <f>1/1</f>
        <v>1</v>
      </c>
      <c r="J17" s="226">
        <f>1/1</f>
        <v>1</v>
      </c>
      <c r="K17" s="117"/>
      <c r="L17" s="13"/>
      <c r="M17" s="93">
        <v>43466</v>
      </c>
      <c r="N17" s="94">
        <v>43555</v>
      </c>
      <c r="O17" s="340" t="s">
        <v>190</v>
      </c>
      <c r="LF17" s="399"/>
      <c r="LG17" s="399"/>
      <c r="LH17" s="399"/>
      <c r="LI17" s="478"/>
      <c r="LJ17" s="193" t="s">
        <v>183</v>
      </c>
      <c r="LK17" s="190" t="s">
        <v>199</v>
      </c>
      <c r="LL17" s="60">
        <v>1</v>
      </c>
      <c r="LM17" s="117">
        <f>1/1</f>
        <v>1</v>
      </c>
      <c r="LN17" s="60"/>
      <c r="LO17" s="60"/>
      <c r="LP17" s="194">
        <v>43466</v>
      </c>
      <c r="LQ17" s="195">
        <v>43555</v>
      </c>
      <c r="LR17" s="184" t="s">
        <v>190</v>
      </c>
      <c r="WRD17" s="366"/>
      <c r="WRE17" s="399"/>
      <c r="WRF17" s="399"/>
      <c r="WRG17" s="399"/>
      <c r="WRH17" s="468"/>
      <c r="WRI17" s="373" t="s">
        <v>183</v>
      </c>
      <c r="WRJ17" s="190" t="s">
        <v>199</v>
      </c>
      <c r="WRK17" s="60">
        <v>1</v>
      </c>
      <c r="WRL17" s="234">
        <f>1/1</f>
        <v>1</v>
      </c>
      <c r="WRM17" s="226">
        <f>1/1</f>
        <v>1</v>
      </c>
      <c r="WRN17" s="225">
        <v>1</v>
      </c>
      <c r="WRO17" s="112"/>
      <c r="WRP17" s="194">
        <v>43466</v>
      </c>
      <c r="WRQ17" s="195">
        <v>43555</v>
      </c>
      <c r="WRR17" s="369" t="s">
        <v>190</v>
      </c>
      <c r="WRS17" s="303"/>
    </row>
    <row r="18" spans="2:330 16020:16035" s="7" customFormat="1" ht="49.5" customHeight="1">
      <c r="B18" s="399"/>
      <c r="C18" s="473"/>
      <c r="D18" s="475"/>
      <c r="E18" s="472" t="s">
        <v>197</v>
      </c>
      <c r="F18" s="90" t="s">
        <v>184</v>
      </c>
      <c r="G18" s="332" t="s">
        <v>631</v>
      </c>
      <c r="H18" s="13">
        <v>1</v>
      </c>
      <c r="I18" s="112" t="s">
        <v>444</v>
      </c>
      <c r="J18" s="226">
        <v>0</v>
      </c>
      <c r="K18" s="112"/>
      <c r="L18" s="13"/>
      <c r="M18" s="88">
        <v>43617</v>
      </c>
      <c r="N18" s="89">
        <v>43646</v>
      </c>
      <c r="O18" s="340" t="s">
        <v>190</v>
      </c>
      <c r="LF18" s="399"/>
      <c r="LG18" s="399"/>
      <c r="LH18" s="399"/>
      <c r="LI18" s="401" t="s">
        <v>197</v>
      </c>
      <c r="LJ18" s="193" t="s">
        <v>184</v>
      </c>
      <c r="LK18" s="190" t="s">
        <v>199</v>
      </c>
      <c r="LL18" s="60">
        <v>1</v>
      </c>
      <c r="LM18" s="112" t="s">
        <v>444</v>
      </c>
      <c r="LN18" s="60"/>
      <c r="LO18" s="60"/>
      <c r="LP18" s="42">
        <v>43617</v>
      </c>
      <c r="LQ18" s="43">
        <v>43646</v>
      </c>
      <c r="LR18" s="184" t="s">
        <v>190</v>
      </c>
      <c r="WRD18" s="366"/>
      <c r="WRE18" s="399"/>
      <c r="WRF18" s="399"/>
      <c r="WRG18" s="399"/>
      <c r="WRH18" s="467" t="s">
        <v>197</v>
      </c>
      <c r="WRI18" s="373" t="s">
        <v>184</v>
      </c>
      <c r="WRJ18" s="190" t="s">
        <v>199</v>
      </c>
      <c r="WRK18" s="60">
        <v>1</v>
      </c>
      <c r="WRL18" s="15" t="s">
        <v>444</v>
      </c>
      <c r="WRM18" s="226">
        <v>0</v>
      </c>
      <c r="WRN18" s="225">
        <v>0</v>
      </c>
      <c r="WRO18" s="112"/>
      <c r="WRP18" s="262">
        <v>43617</v>
      </c>
      <c r="WRQ18" s="263">
        <v>43646</v>
      </c>
      <c r="WRR18" s="369" t="s">
        <v>190</v>
      </c>
      <c r="WRS18" s="366"/>
    </row>
    <row r="19" spans="2:330 16020:16035" s="7" customFormat="1" ht="48" customHeight="1">
      <c r="B19" s="399"/>
      <c r="C19" s="473"/>
      <c r="D19" s="475"/>
      <c r="E19" s="472"/>
      <c r="F19" s="95" t="s">
        <v>200</v>
      </c>
      <c r="G19" s="91" t="s">
        <v>201</v>
      </c>
      <c r="H19" s="92">
        <v>2</v>
      </c>
      <c r="I19" s="112" t="s">
        <v>444</v>
      </c>
      <c r="J19" s="226">
        <v>0</v>
      </c>
      <c r="K19" s="112"/>
      <c r="L19" s="92"/>
      <c r="M19" s="88">
        <v>43466</v>
      </c>
      <c r="N19" s="89">
        <v>43830</v>
      </c>
      <c r="O19" s="340" t="s">
        <v>194</v>
      </c>
      <c r="LF19" s="399"/>
      <c r="LG19" s="399"/>
      <c r="LH19" s="399"/>
      <c r="LI19" s="401"/>
      <c r="LJ19" s="14" t="s">
        <v>200</v>
      </c>
      <c r="LK19" s="184" t="s">
        <v>201</v>
      </c>
      <c r="LL19" s="45">
        <v>2</v>
      </c>
      <c r="LM19" s="112" t="s">
        <v>444</v>
      </c>
      <c r="LN19" s="45"/>
      <c r="LO19" s="45"/>
      <c r="LP19" s="42">
        <v>43466</v>
      </c>
      <c r="LQ19" s="43">
        <v>43830</v>
      </c>
      <c r="LR19" s="184" t="s">
        <v>194</v>
      </c>
      <c r="WRD19" s="366"/>
      <c r="WRE19" s="399"/>
      <c r="WRF19" s="399"/>
      <c r="WRG19" s="399"/>
      <c r="WRH19" s="467"/>
      <c r="WRI19" s="274" t="s">
        <v>200</v>
      </c>
      <c r="WRJ19" s="369" t="s">
        <v>652</v>
      </c>
      <c r="WRK19" s="45">
        <v>2</v>
      </c>
      <c r="WRL19" s="15" t="s">
        <v>444</v>
      </c>
      <c r="WRM19" s="226">
        <v>0</v>
      </c>
      <c r="WRN19" s="16">
        <v>0</v>
      </c>
      <c r="WRO19" s="112"/>
      <c r="WRP19" s="262">
        <v>43466</v>
      </c>
      <c r="WRQ19" s="263">
        <v>43830</v>
      </c>
      <c r="WRR19" s="369" t="s">
        <v>194</v>
      </c>
      <c r="WRS19" s="366"/>
    </row>
    <row r="20" spans="2:330 16020:16035" s="7" customFormat="1" ht="55.5" customHeight="1">
      <c r="B20" s="399"/>
      <c r="C20" s="473"/>
      <c r="D20" s="475"/>
      <c r="E20" s="472"/>
      <c r="F20" s="96" t="s">
        <v>202</v>
      </c>
      <c r="G20" s="79" t="s">
        <v>203</v>
      </c>
      <c r="H20" s="80">
        <v>1</v>
      </c>
      <c r="I20" s="112" t="s">
        <v>444</v>
      </c>
      <c r="J20" s="226">
        <v>0</v>
      </c>
      <c r="K20" s="112"/>
      <c r="L20" s="80"/>
      <c r="M20" s="97">
        <v>43556</v>
      </c>
      <c r="N20" s="98">
        <v>43615</v>
      </c>
      <c r="O20" s="340" t="s">
        <v>194</v>
      </c>
      <c r="LF20" s="399"/>
      <c r="LG20" s="399"/>
      <c r="LH20" s="399"/>
      <c r="LI20" s="401"/>
      <c r="LJ20" s="196" t="s">
        <v>202</v>
      </c>
      <c r="LK20" s="197" t="s">
        <v>203</v>
      </c>
      <c r="LL20" s="198">
        <v>1</v>
      </c>
      <c r="LM20" s="112" t="s">
        <v>444</v>
      </c>
      <c r="LN20" s="198"/>
      <c r="LO20" s="198"/>
      <c r="LP20" s="199">
        <v>43556</v>
      </c>
      <c r="LQ20" s="200">
        <v>43615</v>
      </c>
      <c r="LR20" s="184" t="s">
        <v>194</v>
      </c>
      <c r="WRD20" s="366"/>
      <c r="WRE20" s="399"/>
      <c r="WRF20" s="399"/>
      <c r="WRG20" s="399"/>
      <c r="WRH20" s="467"/>
      <c r="WRI20" s="374" t="s">
        <v>202</v>
      </c>
      <c r="WRJ20" s="197" t="s">
        <v>653</v>
      </c>
      <c r="WRK20" s="198">
        <v>1</v>
      </c>
      <c r="WRL20" s="15" t="s">
        <v>444</v>
      </c>
      <c r="WRM20" s="226">
        <v>0</v>
      </c>
      <c r="WRN20" s="273">
        <v>0.4</v>
      </c>
      <c r="WRO20" s="112"/>
      <c r="WRP20" s="199">
        <v>43556</v>
      </c>
      <c r="WRQ20" s="200">
        <v>43615</v>
      </c>
      <c r="WRR20" s="369" t="s">
        <v>194</v>
      </c>
      <c r="WRS20" s="366"/>
    </row>
    <row r="21" spans="2:330 16020:16035" s="7" customFormat="1" ht="49.5" customHeight="1">
      <c r="B21" s="399"/>
      <c r="C21" s="473"/>
      <c r="D21" s="475"/>
      <c r="E21" s="472"/>
      <c r="F21" s="95" t="s">
        <v>204</v>
      </c>
      <c r="G21" s="12" t="s">
        <v>205</v>
      </c>
      <c r="H21" s="47">
        <v>2</v>
      </c>
      <c r="I21" s="112" t="s">
        <v>444</v>
      </c>
      <c r="J21" s="226" t="s">
        <v>444</v>
      </c>
      <c r="K21" s="112"/>
      <c r="L21" s="47"/>
      <c r="M21" s="88">
        <v>43709</v>
      </c>
      <c r="N21" s="89">
        <v>43830</v>
      </c>
      <c r="O21" s="340" t="s">
        <v>194</v>
      </c>
      <c r="LF21" s="399"/>
      <c r="LG21" s="399"/>
      <c r="LH21" s="399"/>
      <c r="LI21" s="401"/>
      <c r="LJ21" s="14" t="s">
        <v>204</v>
      </c>
      <c r="LK21" s="190" t="s">
        <v>205</v>
      </c>
      <c r="LL21" s="192">
        <v>2</v>
      </c>
      <c r="LM21" s="112" t="s">
        <v>444</v>
      </c>
      <c r="LN21" s="192"/>
      <c r="LO21" s="192"/>
      <c r="LP21" s="42">
        <v>43709</v>
      </c>
      <c r="LQ21" s="43">
        <v>43830</v>
      </c>
      <c r="LR21" s="184" t="s">
        <v>194</v>
      </c>
      <c r="WRD21" s="366"/>
      <c r="WRE21" s="399"/>
      <c r="WRF21" s="399"/>
      <c r="WRG21" s="399"/>
      <c r="WRH21" s="467"/>
      <c r="WRI21" s="274" t="s">
        <v>204</v>
      </c>
      <c r="WRJ21" s="190" t="s">
        <v>205</v>
      </c>
      <c r="WRK21" s="192">
        <v>2</v>
      </c>
      <c r="WRL21" s="15" t="s">
        <v>444</v>
      </c>
      <c r="WRM21" s="226" t="s">
        <v>444</v>
      </c>
      <c r="WRN21" s="192" t="s">
        <v>444</v>
      </c>
      <c r="WRO21" s="112"/>
      <c r="WRP21" s="262">
        <v>43709</v>
      </c>
      <c r="WRQ21" s="263">
        <v>43830</v>
      </c>
      <c r="WRR21" s="369" t="s">
        <v>194</v>
      </c>
      <c r="WRS21" s="366"/>
    </row>
    <row r="22" spans="2:330 16020:16035" s="7" customFormat="1" ht="51.75" customHeight="1">
      <c r="B22" s="399"/>
      <c r="C22" s="473"/>
      <c r="D22" s="475"/>
      <c r="E22" s="472"/>
      <c r="F22" s="90" t="s">
        <v>206</v>
      </c>
      <c r="G22" s="12" t="s">
        <v>207</v>
      </c>
      <c r="H22" s="47">
        <v>2</v>
      </c>
      <c r="I22" s="112" t="s">
        <v>444</v>
      </c>
      <c r="J22" s="226">
        <f>1/2</f>
        <v>0.5</v>
      </c>
      <c r="K22" s="112"/>
      <c r="L22" s="47"/>
      <c r="M22" s="93">
        <v>43647</v>
      </c>
      <c r="N22" s="94">
        <v>43861</v>
      </c>
      <c r="O22" s="340" t="s">
        <v>194</v>
      </c>
      <c r="LF22" s="399"/>
      <c r="LG22" s="399"/>
      <c r="LH22" s="399"/>
      <c r="LI22" s="401"/>
      <c r="LJ22" s="193" t="s">
        <v>206</v>
      </c>
      <c r="LK22" s="190" t="s">
        <v>207</v>
      </c>
      <c r="LL22" s="192">
        <v>2</v>
      </c>
      <c r="LM22" s="112" t="s">
        <v>444</v>
      </c>
      <c r="LN22" s="192"/>
      <c r="LO22" s="192"/>
      <c r="LP22" s="194">
        <v>43647</v>
      </c>
      <c r="LQ22" s="195">
        <v>43861</v>
      </c>
      <c r="LR22" s="184" t="s">
        <v>194</v>
      </c>
      <c r="WRD22" s="366"/>
      <c r="WRE22" s="399"/>
      <c r="WRF22" s="399"/>
      <c r="WRG22" s="399"/>
      <c r="WRH22" s="467"/>
      <c r="WRI22" s="373" t="s">
        <v>206</v>
      </c>
      <c r="WRJ22" s="190" t="s">
        <v>207</v>
      </c>
      <c r="WRK22" s="192">
        <v>2</v>
      </c>
      <c r="WRL22" s="15" t="s">
        <v>444</v>
      </c>
      <c r="WRM22" s="226">
        <f>1/2</f>
        <v>0.5</v>
      </c>
      <c r="WRN22" s="226">
        <f>1/2</f>
        <v>0.5</v>
      </c>
      <c r="WRO22" s="112"/>
      <c r="WRP22" s="194">
        <v>43647</v>
      </c>
      <c r="WRQ22" s="195">
        <v>43861</v>
      </c>
      <c r="WRR22" s="369" t="s">
        <v>194</v>
      </c>
      <c r="WRS22" s="366"/>
    </row>
    <row r="23" spans="2:330 16020:16035" s="34" customFormat="1" ht="50.25" customHeight="1">
      <c r="B23" s="399"/>
      <c r="C23" s="473"/>
      <c r="D23" s="475"/>
      <c r="E23" s="472"/>
      <c r="F23" s="90" t="s">
        <v>209</v>
      </c>
      <c r="G23" s="12" t="s">
        <v>208</v>
      </c>
      <c r="H23" s="47">
        <v>1</v>
      </c>
      <c r="I23" s="117">
        <f>1/1</f>
        <v>1</v>
      </c>
      <c r="J23" s="226">
        <f>1/1</f>
        <v>1</v>
      </c>
      <c r="K23" s="117"/>
      <c r="L23" s="47"/>
      <c r="M23" s="93">
        <v>43466</v>
      </c>
      <c r="N23" s="94">
        <v>43889</v>
      </c>
      <c r="O23" s="340" t="s">
        <v>194</v>
      </c>
      <c r="LF23" s="399"/>
      <c r="LG23" s="399"/>
      <c r="LH23" s="399"/>
      <c r="LI23" s="401"/>
      <c r="LJ23" s="193" t="s">
        <v>209</v>
      </c>
      <c r="LK23" s="190" t="s">
        <v>208</v>
      </c>
      <c r="LL23" s="192">
        <v>1</v>
      </c>
      <c r="LM23" s="117">
        <f>1/1</f>
        <v>1</v>
      </c>
      <c r="LN23" s="192"/>
      <c r="LO23" s="192"/>
      <c r="LP23" s="194">
        <v>43466</v>
      </c>
      <c r="LQ23" s="195">
        <v>43889</v>
      </c>
      <c r="LR23" s="184" t="s">
        <v>194</v>
      </c>
      <c r="WRD23" s="366"/>
      <c r="WRE23" s="399"/>
      <c r="WRF23" s="399"/>
      <c r="WRG23" s="399"/>
      <c r="WRH23" s="467"/>
      <c r="WRI23" s="373" t="s">
        <v>209</v>
      </c>
      <c r="WRJ23" s="190" t="s">
        <v>208</v>
      </c>
      <c r="WRK23" s="192">
        <v>1</v>
      </c>
      <c r="WRL23" s="234">
        <f>1/1</f>
        <v>1</v>
      </c>
      <c r="WRM23" s="226">
        <f>1/1</f>
        <v>1</v>
      </c>
      <c r="WRN23" s="226">
        <f>1/1</f>
        <v>1</v>
      </c>
      <c r="WRO23" s="112"/>
      <c r="WRP23" s="194">
        <v>43466</v>
      </c>
      <c r="WRQ23" s="195">
        <v>43889</v>
      </c>
      <c r="WRR23" s="369" t="s">
        <v>194</v>
      </c>
      <c r="WRS23" s="303"/>
    </row>
    <row r="24" spans="2:330 16020:16035" s="34" customFormat="1" ht="42.75" customHeight="1">
      <c r="B24" s="399"/>
      <c r="C24" s="473"/>
      <c r="D24" s="475"/>
      <c r="E24" s="472"/>
      <c r="F24" s="96" t="s">
        <v>443</v>
      </c>
      <c r="G24" s="79" t="s">
        <v>399</v>
      </c>
      <c r="H24" s="80">
        <v>1</v>
      </c>
      <c r="I24" s="112" t="s">
        <v>444</v>
      </c>
      <c r="J24" s="226" t="s">
        <v>444</v>
      </c>
      <c r="K24" s="112"/>
      <c r="L24" s="80"/>
      <c r="M24" s="99">
        <v>43511</v>
      </c>
      <c r="N24" s="98">
        <v>43708</v>
      </c>
      <c r="O24" s="341" t="s">
        <v>194</v>
      </c>
      <c r="LF24" s="399"/>
      <c r="LG24" s="399"/>
      <c r="LH24" s="399"/>
      <c r="LI24" s="401"/>
      <c r="LJ24" s="196" t="s">
        <v>443</v>
      </c>
      <c r="LK24" s="197" t="s">
        <v>399</v>
      </c>
      <c r="LL24" s="198">
        <v>1</v>
      </c>
      <c r="LM24" s="112" t="s">
        <v>444</v>
      </c>
      <c r="LN24" s="198"/>
      <c r="LO24" s="198"/>
      <c r="LP24" s="201">
        <v>43511</v>
      </c>
      <c r="LQ24" s="200">
        <v>43708</v>
      </c>
      <c r="LR24" s="19" t="s">
        <v>194</v>
      </c>
      <c r="WRD24" s="366"/>
      <c r="WRE24" s="399"/>
      <c r="WRF24" s="399"/>
      <c r="WRG24" s="399"/>
      <c r="WRH24" s="467"/>
      <c r="WRI24" s="373" t="s">
        <v>443</v>
      </c>
      <c r="WRJ24" s="190" t="s">
        <v>399</v>
      </c>
      <c r="WRK24" s="198">
        <v>1</v>
      </c>
      <c r="WRL24" s="15" t="s">
        <v>444</v>
      </c>
      <c r="WRM24" s="226" t="s">
        <v>444</v>
      </c>
      <c r="WRN24" s="234">
        <f>1/1</f>
        <v>1</v>
      </c>
      <c r="WRO24" s="112"/>
      <c r="WRP24" s="201">
        <v>43511</v>
      </c>
      <c r="WRQ24" s="200">
        <v>43708</v>
      </c>
      <c r="WRR24" s="19" t="s">
        <v>194</v>
      </c>
      <c r="WRS24" s="366"/>
    </row>
    <row r="25" spans="2:330 16020:16035" ht="64.5" customHeight="1">
      <c r="B25" s="399"/>
      <c r="C25" s="473"/>
      <c r="D25" s="475"/>
      <c r="E25" s="11" t="s">
        <v>198</v>
      </c>
      <c r="F25" s="87" t="s">
        <v>185</v>
      </c>
      <c r="G25" s="100" t="s">
        <v>210</v>
      </c>
      <c r="H25" s="92">
        <v>1</v>
      </c>
      <c r="I25" s="112" t="s">
        <v>444</v>
      </c>
      <c r="J25" s="226" t="s">
        <v>444</v>
      </c>
      <c r="K25" s="112"/>
      <c r="L25" s="92"/>
      <c r="M25" s="101" t="s">
        <v>419</v>
      </c>
      <c r="N25" s="101" t="s">
        <v>420</v>
      </c>
      <c r="O25" s="341" t="s">
        <v>194</v>
      </c>
      <c r="LF25" s="399"/>
      <c r="LG25" s="399"/>
      <c r="LH25" s="399"/>
      <c r="LI25" s="10" t="s">
        <v>198</v>
      </c>
      <c r="LJ25" s="10" t="s">
        <v>185</v>
      </c>
      <c r="LK25" s="19" t="s">
        <v>210</v>
      </c>
      <c r="LL25" s="45">
        <v>1</v>
      </c>
      <c r="LM25" s="112" t="s">
        <v>444</v>
      </c>
      <c r="LN25" s="45"/>
      <c r="LO25" s="45"/>
      <c r="LP25" s="202" t="s">
        <v>419</v>
      </c>
      <c r="LQ25" s="202" t="s">
        <v>420</v>
      </c>
      <c r="LR25" s="19" t="s">
        <v>194</v>
      </c>
      <c r="WRE25" s="399"/>
      <c r="WRF25" s="399"/>
      <c r="WRG25" s="399"/>
      <c r="WRH25" s="265" t="s">
        <v>198</v>
      </c>
      <c r="WRI25" s="265" t="s">
        <v>185</v>
      </c>
      <c r="WRJ25" s="19" t="s">
        <v>210</v>
      </c>
      <c r="WRK25" s="45">
        <v>1</v>
      </c>
      <c r="WRL25" s="15" t="s">
        <v>444</v>
      </c>
      <c r="WRM25" s="226" t="s">
        <v>444</v>
      </c>
      <c r="WRN25" s="45" t="s">
        <v>444</v>
      </c>
      <c r="WRO25" s="77"/>
      <c r="WRP25" s="202" t="s">
        <v>419</v>
      </c>
      <c r="WRQ25" s="202" t="s">
        <v>420</v>
      </c>
      <c r="WRR25" s="19" t="s">
        <v>194</v>
      </c>
      <c r="WRS25" s="366"/>
    </row>
    <row r="26" spans="2:330 16020:16035" ht="45.75" customHeight="1" thickBot="1">
      <c r="B26" s="399"/>
      <c r="C26" s="473"/>
      <c r="D26" s="476"/>
      <c r="E26" s="342"/>
      <c r="F26" s="222"/>
      <c r="G26" s="222"/>
      <c r="H26" s="222"/>
      <c r="I26" s="249">
        <f>AVERAGE(I13:I25)</f>
        <v>0.64583333333333326</v>
      </c>
      <c r="J26" s="120">
        <f>AVERAGE(J13:J25)</f>
        <v>0.3833333333333333</v>
      </c>
      <c r="K26" s="222"/>
      <c r="L26" s="222"/>
      <c r="M26" s="222"/>
      <c r="N26" s="479" t="s">
        <v>7</v>
      </c>
      <c r="O26" s="480"/>
      <c r="LF26" s="399"/>
      <c r="LG26" s="399"/>
      <c r="LH26" s="399"/>
      <c r="LI26" s="10"/>
      <c r="LJ26" s="77"/>
      <c r="LK26" s="77"/>
      <c r="LL26" s="77"/>
      <c r="LM26" s="44">
        <f>AVERAGE(LM13:LM25)</f>
        <v>0.51666666666666661</v>
      </c>
      <c r="LN26" s="77"/>
      <c r="LO26" s="77"/>
      <c r="LP26" s="77"/>
      <c r="LQ26" s="469" t="s">
        <v>7</v>
      </c>
      <c r="LR26" s="469"/>
      <c r="WRE26" s="399"/>
      <c r="WRF26" s="399"/>
      <c r="WRG26" s="399"/>
      <c r="WRH26" s="265"/>
      <c r="WRI26" s="375"/>
      <c r="WRJ26" s="77"/>
      <c r="WRK26" s="376"/>
      <c r="WRL26" s="377">
        <f>AVERAGE(WRL13:WRL25)</f>
        <v>0.64583333333333326</v>
      </c>
      <c r="WRM26" s="378">
        <f>AVERAGE(WRM13:WRM25)</f>
        <v>0.3833333333333333</v>
      </c>
      <c r="WRN26" s="377">
        <f>AVERAGE(WRN13:WRN25)</f>
        <v>0.48333333333333334</v>
      </c>
      <c r="WRP26" s="77"/>
      <c r="WRQ26" s="469" t="s">
        <v>7</v>
      </c>
      <c r="WRR26" s="469"/>
      <c r="WRS26" s="86"/>
    </row>
    <row r="27" spans="2:330 16020:16035" ht="33" customHeight="1">
      <c r="I27" s="86">
        <f>AVERAGE(I13:I26)</f>
        <v>0.64583333333333326</v>
      </c>
      <c r="J27" s="106">
        <f>AVERAGE(J13:J26)</f>
        <v>0.38333333333333336</v>
      </c>
      <c r="WRL27" s="86">
        <f>AVERAGE(WRL13:WRL26)</f>
        <v>0.64583333333333326</v>
      </c>
      <c r="WRM27" s="86">
        <f>AVERAGE(WRM13:WRM26)</f>
        <v>0.38333333333333336</v>
      </c>
      <c r="WRN27" s="106">
        <f>AVERAGE(WRN13:WRN26)</f>
        <v>0.48333333333333334</v>
      </c>
      <c r="WRQ27" s="5"/>
    </row>
    <row r="28" spans="2:330 16020:16035" ht="24.75" customHeight="1">
      <c r="I28" s="106"/>
      <c r="WRQ28" s="5"/>
    </row>
    <row r="29" spans="2:330 16020:16035" ht="24.75" customHeight="1">
      <c r="WRQ29" s="5"/>
    </row>
    <row r="30" spans="2:330 16020:16035" ht="24.75" customHeight="1"/>
    <row r="31" spans="2:330 16020:16035" ht="24.75" customHeight="1"/>
  </sheetData>
  <mergeCells count="79">
    <mergeCell ref="LQ26:LR26"/>
    <mergeCell ref="I11:L11"/>
    <mergeCell ref="LF13:LF26"/>
    <mergeCell ref="LG13:LG26"/>
    <mergeCell ref="LH13:LH26"/>
    <mergeCell ref="LI14:LI15"/>
    <mergeCell ref="LI16:LI17"/>
    <mergeCell ref="LI18:LI24"/>
    <mergeCell ref="M11:M12"/>
    <mergeCell ref="N11:N12"/>
    <mergeCell ref="O11:O12"/>
    <mergeCell ref="N26:O26"/>
    <mergeCell ref="LF8:LL8"/>
    <mergeCell ref="LF9:LR9"/>
    <mergeCell ref="LF10:LR10"/>
    <mergeCell ref="LF11:LF12"/>
    <mergeCell ref="LG11:LG12"/>
    <mergeCell ref="LH11:LH12"/>
    <mergeCell ref="LI11:LI12"/>
    <mergeCell ref="LJ11:LJ12"/>
    <mergeCell ref="LK11:LK12"/>
    <mergeCell ref="LL11:LL12"/>
    <mergeCell ref="LM11:LP11"/>
    <mergeCell ref="LQ11:LQ12"/>
    <mergeCell ref="LR11:LR12"/>
    <mergeCell ref="LF1:LG4"/>
    <mergeCell ref="LH1:LQ4"/>
    <mergeCell ref="LF5:LR5"/>
    <mergeCell ref="LF6:LR6"/>
    <mergeCell ref="LF7:LK7"/>
    <mergeCell ref="D1:N4"/>
    <mergeCell ref="A1:A15"/>
    <mergeCell ref="B5:O5"/>
    <mergeCell ref="B6:O6"/>
    <mergeCell ref="B7:G7"/>
    <mergeCell ref="B8:H8"/>
    <mergeCell ref="B9:O9"/>
    <mergeCell ref="B10:O10"/>
    <mergeCell ref="B11:B12"/>
    <mergeCell ref="B1:C4"/>
    <mergeCell ref="C11:C12"/>
    <mergeCell ref="E11:E12"/>
    <mergeCell ref="D11:D12"/>
    <mergeCell ref="F11:F12"/>
    <mergeCell ref="G11:G12"/>
    <mergeCell ref="H11:H12"/>
    <mergeCell ref="E14:E15"/>
    <mergeCell ref="B13:B26"/>
    <mergeCell ref="C13:C26"/>
    <mergeCell ref="D13:D26"/>
    <mergeCell ref="E16:E17"/>
    <mergeCell ref="E18:E24"/>
    <mergeCell ref="WRD1:WRD15"/>
    <mergeCell ref="WRE1:WRF4"/>
    <mergeCell ref="WRG1:WRQ4"/>
    <mergeCell ref="WRE5:WRR5"/>
    <mergeCell ref="WRE6:WRR6"/>
    <mergeCell ref="WRE7:WRJ7"/>
    <mergeCell ref="WRE8:WRK8"/>
    <mergeCell ref="WRE9:WRR9"/>
    <mergeCell ref="WRE10:WRR10"/>
    <mergeCell ref="WRE11:WRE12"/>
    <mergeCell ref="WRF11:WRF12"/>
    <mergeCell ref="WRG11:WRG12"/>
    <mergeCell ref="WRH11:WRH12"/>
    <mergeCell ref="WRI11:WRI12"/>
    <mergeCell ref="WRJ11:WRJ12"/>
    <mergeCell ref="WRK11:WRK12"/>
    <mergeCell ref="WRL11:WRO11"/>
    <mergeCell ref="WRQ11:WRQ12"/>
    <mergeCell ref="WRR11:WRR12"/>
    <mergeCell ref="WRE13:WRE26"/>
    <mergeCell ref="WRF13:WRF26"/>
    <mergeCell ref="WRG13:WRG26"/>
    <mergeCell ref="WRH14:WRH15"/>
    <mergeCell ref="WRH16:WRH17"/>
    <mergeCell ref="WRH18:WRH24"/>
    <mergeCell ref="WRQ26:WRR26"/>
    <mergeCell ref="WRP11:WRP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topLeftCell="G24" zoomScale="90" zoomScaleNormal="90" workbookViewId="0">
      <selection activeCell="Q28" sqref="Q28"/>
    </sheetView>
  </sheetViews>
  <sheetFormatPr baseColWidth="10" defaultRowHeight="12"/>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11" width="10" style="4" customWidth="1"/>
    <col min="12" max="12" width="11.7109375" style="4" customWidth="1"/>
    <col min="13" max="13" width="17.85546875" style="5" customWidth="1"/>
    <col min="14" max="14" width="22" style="4" customWidth="1"/>
    <col min="15" max="254" width="11.42578125" style="4"/>
    <col min="255" max="255" width="14.42578125" style="4" customWidth="1"/>
    <col min="256" max="256" width="22.140625" style="4" customWidth="1"/>
    <col min="257" max="257" width="16.85546875" style="4" customWidth="1"/>
    <col min="258" max="258" width="22.7109375" style="4" customWidth="1"/>
    <col min="259" max="259" width="20.28515625" style="4" customWidth="1"/>
    <col min="260" max="260" width="22.42578125" style="4" customWidth="1"/>
    <col min="261" max="261" width="25.42578125" style="4" customWidth="1"/>
    <col min="262" max="262" width="10" style="4" customWidth="1"/>
    <col min="263" max="263" width="15.28515625" style="4" customWidth="1"/>
    <col min="264" max="268" width="0" style="4" hidden="1" customWidth="1"/>
    <col min="269" max="269" width="13.85546875" style="4" customWidth="1"/>
    <col min="270" max="270" width="20.42578125" style="4" customWidth="1"/>
    <col min="271" max="510" width="11.42578125" style="4"/>
    <col min="511" max="511" width="14.42578125" style="4" customWidth="1"/>
    <col min="512" max="512" width="22.140625" style="4" customWidth="1"/>
    <col min="513" max="513" width="16.85546875" style="4" customWidth="1"/>
    <col min="514" max="514" width="22.7109375" style="4" customWidth="1"/>
    <col min="515" max="515" width="20.28515625" style="4" customWidth="1"/>
    <col min="516" max="516" width="22.42578125" style="4" customWidth="1"/>
    <col min="517" max="517" width="25.42578125" style="4" customWidth="1"/>
    <col min="518" max="518" width="10" style="4" customWidth="1"/>
    <col min="519" max="519" width="15.28515625" style="4" customWidth="1"/>
    <col min="520" max="524" width="0" style="4" hidden="1" customWidth="1"/>
    <col min="525" max="525" width="13.85546875" style="4" customWidth="1"/>
    <col min="526" max="526" width="20.42578125" style="4" customWidth="1"/>
    <col min="527" max="766" width="11.42578125" style="4"/>
    <col min="767" max="767" width="14.42578125" style="4" customWidth="1"/>
    <col min="768" max="768" width="22.140625" style="4" customWidth="1"/>
    <col min="769" max="769" width="16.85546875" style="4" customWidth="1"/>
    <col min="770" max="770" width="22.7109375" style="4" customWidth="1"/>
    <col min="771" max="771" width="20.28515625" style="4" customWidth="1"/>
    <col min="772" max="772" width="22.42578125" style="4" customWidth="1"/>
    <col min="773" max="773" width="25.42578125" style="4" customWidth="1"/>
    <col min="774" max="774" width="10" style="4" customWidth="1"/>
    <col min="775" max="775" width="15.28515625" style="4" customWidth="1"/>
    <col min="776" max="780" width="0" style="4" hidden="1" customWidth="1"/>
    <col min="781" max="781" width="13.85546875" style="4" customWidth="1"/>
    <col min="782" max="782" width="20.42578125" style="4" customWidth="1"/>
    <col min="783" max="1022" width="11.42578125" style="4"/>
    <col min="1023" max="1023" width="14.42578125" style="4" customWidth="1"/>
    <col min="1024" max="1024" width="22.140625" style="4" customWidth="1"/>
    <col min="1025" max="1025" width="16.85546875" style="4" customWidth="1"/>
    <col min="1026" max="1026" width="22.7109375" style="4" customWidth="1"/>
    <col min="1027" max="1027" width="20.28515625" style="4" customWidth="1"/>
    <col min="1028" max="1028" width="22.42578125" style="4" customWidth="1"/>
    <col min="1029" max="1029" width="25.42578125" style="4" customWidth="1"/>
    <col min="1030" max="1030" width="10" style="4" customWidth="1"/>
    <col min="1031" max="1031" width="15.28515625" style="4" customWidth="1"/>
    <col min="1032" max="1036" width="0" style="4" hidden="1" customWidth="1"/>
    <col min="1037" max="1037" width="13.85546875" style="4" customWidth="1"/>
    <col min="1038" max="1038" width="20.42578125" style="4" customWidth="1"/>
    <col min="1039" max="1278" width="11.42578125" style="4"/>
    <col min="1279" max="1279" width="14.42578125" style="4" customWidth="1"/>
    <col min="1280" max="1280" width="22.140625" style="4" customWidth="1"/>
    <col min="1281" max="1281" width="16.85546875" style="4" customWidth="1"/>
    <col min="1282" max="1282" width="22.7109375" style="4" customWidth="1"/>
    <col min="1283" max="1283" width="20.28515625" style="4" customWidth="1"/>
    <col min="1284" max="1284" width="22.42578125" style="4" customWidth="1"/>
    <col min="1285" max="1285" width="25.42578125" style="4" customWidth="1"/>
    <col min="1286" max="1286" width="10" style="4" customWidth="1"/>
    <col min="1287" max="1287" width="15.28515625" style="4" customWidth="1"/>
    <col min="1288" max="1292" width="0" style="4" hidden="1" customWidth="1"/>
    <col min="1293" max="1293" width="13.85546875" style="4" customWidth="1"/>
    <col min="1294" max="1294" width="20.42578125" style="4" customWidth="1"/>
    <col min="1295" max="1534" width="11.42578125" style="4"/>
    <col min="1535" max="1535" width="14.42578125" style="4" customWidth="1"/>
    <col min="1536" max="1536" width="22.140625" style="4" customWidth="1"/>
    <col min="1537" max="1537" width="16.85546875" style="4" customWidth="1"/>
    <col min="1538" max="1538" width="22.7109375" style="4" customWidth="1"/>
    <col min="1539" max="1539" width="20.28515625" style="4" customWidth="1"/>
    <col min="1540" max="1540" width="22.42578125" style="4" customWidth="1"/>
    <col min="1541" max="1541" width="25.42578125" style="4" customWidth="1"/>
    <col min="1542" max="1542" width="10" style="4" customWidth="1"/>
    <col min="1543" max="1543" width="15.28515625" style="4" customWidth="1"/>
    <col min="1544" max="1548" width="0" style="4" hidden="1" customWidth="1"/>
    <col min="1549" max="1549" width="13.85546875" style="4" customWidth="1"/>
    <col min="1550" max="1550" width="20.42578125" style="4" customWidth="1"/>
    <col min="1551" max="1790" width="11.42578125" style="4"/>
    <col min="1791" max="1791" width="14.42578125" style="4" customWidth="1"/>
    <col min="1792" max="1792" width="22.140625" style="4" customWidth="1"/>
    <col min="1793" max="1793" width="16.85546875" style="4" customWidth="1"/>
    <col min="1794" max="1794" width="22.7109375" style="4" customWidth="1"/>
    <col min="1795" max="1795" width="20.28515625" style="4" customWidth="1"/>
    <col min="1796" max="1796" width="22.42578125" style="4" customWidth="1"/>
    <col min="1797" max="1797" width="25.42578125" style="4" customWidth="1"/>
    <col min="1798" max="1798" width="10" style="4" customWidth="1"/>
    <col min="1799" max="1799" width="15.28515625" style="4" customWidth="1"/>
    <col min="1800" max="1804" width="0" style="4" hidden="1" customWidth="1"/>
    <col min="1805" max="1805" width="13.85546875" style="4" customWidth="1"/>
    <col min="1806" max="1806" width="20.42578125" style="4" customWidth="1"/>
    <col min="1807" max="2046" width="11.42578125" style="4"/>
    <col min="2047" max="2047" width="14.42578125" style="4" customWidth="1"/>
    <col min="2048" max="2048" width="22.140625" style="4" customWidth="1"/>
    <col min="2049" max="2049" width="16.85546875" style="4" customWidth="1"/>
    <col min="2050" max="2050" width="22.7109375" style="4" customWidth="1"/>
    <col min="2051" max="2051" width="20.28515625" style="4" customWidth="1"/>
    <col min="2052" max="2052" width="22.42578125" style="4" customWidth="1"/>
    <col min="2053" max="2053" width="25.42578125" style="4" customWidth="1"/>
    <col min="2054" max="2054" width="10" style="4" customWidth="1"/>
    <col min="2055" max="2055" width="15.28515625" style="4" customWidth="1"/>
    <col min="2056" max="2060" width="0" style="4" hidden="1" customWidth="1"/>
    <col min="2061" max="2061" width="13.85546875" style="4" customWidth="1"/>
    <col min="2062" max="2062" width="20.42578125" style="4" customWidth="1"/>
    <col min="2063" max="2302" width="11.42578125" style="4"/>
    <col min="2303" max="2303" width="14.42578125" style="4" customWidth="1"/>
    <col min="2304" max="2304" width="22.140625" style="4" customWidth="1"/>
    <col min="2305" max="2305" width="16.85546875" style="4" customWidth="1"/>
    <col min="2306" max="2306" width="22.7109375" style="4" customWidth="1"/>
    <col min="2307" max="2307" width="20.28515625" style="4" customWidth="1"/>
    <col min="2308" max="2308" width="22.42578125" style="4" customWidth="1"/>
    <col min="2309" max="2309" width="25.42578125" style="4" customWidth="1"/>
    <col min="2310" max="2310" width="10" style="4" customWidth="1"/>
    <col min="2311" max="2311" width="15.28515625" style="4" customWidth="1"/>
    <col min="2312" max="2316" width="0" style="4" hidden="1" customWidth="1"/>
    <col min="2317" max="2317" width="13.85546875" style="4" customWidth="1"/>
    <col min="2318" max="2318" width="20.42578125" style="4" customWidth="1"/>
    <col min="2319" max="2558" width="11.42578125" style="4"/>
    <col min="2559" max="2559" width="14.42578125" style="4" customWidth="1"/>
    <col min="2560" max="2560" width="22.140625" style="4" customWidth="1"/>
    <col min="2561" max="2561" width="16.85546875" style="4" customWidth="1"/>
    <col min="2562" max="2562" width="22.7109375" style="4" customWidth="1"/>
    <col min="2563" max="2563" width="20.28515625" style="4" customWidth="1"/>
    <col min="2564" max="2564" width="22.42578125" style="4" customWidth="1"/>
    <col min="2565" max="2565" width="25.42578125" style="4" customWidth="1"/>
    <col min="2566" max="2566" width="10" style="4" customWidth="1"/>
    <col min="2567" max="2567" width="15.28515625" style="4" customWidth="1"/>
    <col min="2568" max="2572" width="0" style="4" hidden="1" customWidth="1"/>
    <col min="2573" max="2573" width="13.85546875" style="4" customWidth="1"/>
    <col min="2574" max="2574" width="20.42578125" style="4" customWidth="1"/>
    <col min="2575" max="2814" width="11.42578125" style="4"/>
    <col min="2815" max="2815" width="14.42578125" style="4" customWidth="1"/>
    <col min="2816" max="2816" width="22.140625" style="4" customWidth="1"/>
    <col min="2817" max="2817" width="16.85546875" style="4" customWidth="1"/>
    <col min="2818" max="2818" width="22.7109375" style="4" customWidth="1"/>
    <col min="2819" max="2819" width="20.28515625" style="4" customWidth="1"/>
    <col min="2820" max="2820" width="22.42578125" style="4" customWidth="1"/>
    <col min="2821" max="2821" width="25.42578125" style="4" customWidth="1"/>
    <col min="2822" max="2822" width="10" style="4" customWidth="1"/>
    <col min="2823" max="2823" width="15.28515625" style="4" customWidth="1"/>
    <col min="2824" max="2828" width="0" style="4" hidden="1" customWidth="1"/>
    <col min="2829" max="2829" width="13.85546875" style="4" customWidth="1"/>
    <col min="2830" max="2830" width="20.42578125" style="4" customWidth="1"/>
    <col min="2831" max="3070" width="11.42578125" style="4"/>
    <col min="3071" max="3071" width="14.42578125" style="4" customWidth="1"/>
    <col min="3072" max="3072" width="22.140625" style="4" customWidth="1"/>
    <col min="3073" max="3073" width="16.85546875" style="4" customWidth="1"/>
    <col min="3074" max="3074" width="22.7109375" style="4" customWidth="1"/>
    <col min="3075" max="3075" width="20.28515625" style="4" customWidth="1"/>
    <col min="3076" max="3076" width="22.42578125" style="4" customWidth="1"/>
    <col min="3077" max="3077" width="25.42578125" style="4" customWidth="1"/>
    <col min="3078" max="3078" width="10" style="4" customWidth="1"/>
    <col min="3079" max="3079" width="15.28515625" style="4" customWidth="1"/>
    <col min="3080" max="3084" width="0" style="4" hidden="1" customWidth="1"/>
    <col min="3085" max="3085" width="13.85546875" style="4" customWidth="1"/>
    <col min="3086" max="3086" width="20.42578125" style="4" customWidth="1"/>
    <col min="3087" max="3326" width="11.42578125" style="4"/>
    <col min="3327" max="3327" width="14.42578125" style="4" customWidth="1"/>
    <col min="3328" max="3328" width="22.140625" style="4" customWidth="1"/>
    <col min="3329" max="3329" width="16.85546875" style="4" customWidth="1"/>
    <col min="3330" max="3330" width="22.7109375" style="4" customWidth="1"/>
    <col min="3331" max="3331" width="20.28515625" style="4" customWidth="1"/>
    <col min="3332" max="3332" width="22.42578125" style="4" customWidth="1"/>
    <col min="3333" max="3333" width="25.42578125" style="4" customWidth="1"/>
    <col min="3334" max="3334" width="10" style="4" customWidth="1"/>
    <col min="3335" max="3335" width="15.28515625" style="4" customWidth="1"/>
    <col min="3336" max="3340" width="0" style="4" hidden="1" customWidth="1"/>
    <col min="3341" max="3341" width="13.85546875" style="4" customWidth="1"/>
    <col min="3342" max="3342" width="20.42578125" style="4" customWidth="1"/>
    <col min="3343" max="3582" width="11.42578125" style="4"/>
    <col min="3583" max="3583" width="14.42578125" style="4" customWidth="1"/>
    <col min="3584" max="3584" width="22.140625" style="4" customWidth="1"/>
    <col min="3585" max="3585" width="16.85546875" style="4" customWidth="1"/>
    <col min="3586" max="3586" width="22.7109375" style="4" customWidth="1"/>
    <col min="3587" max="3587" width="20.28515625" style="4" customWidth="1"/>
    <col min="3588" max="3588" width="22.42578125" style="4" customWidth="1"/>
    <col min="3589" max="3589" width="25.42578125" style="4" customWidth="1"/>
    <col min="3590" max="3590" width="10" style="4" customWidth="1"/>
    <col min="3591" max="3591" width="15.28515625" style="4" customWidth="1"/>
    <col min="3592" max="3596" width="0" style="4" hidden="1" customWidth="1"/>
    <col min="3597" max="3597" width="13.85546875" style="4" customWidth="1"/>
    <col min="3598" max="3598" width="20.42578125" style="4" customWidth="1"/>
    <col min="3599" max="3838" width="11.42578125" style="4"/>
    <col min="3839" max="3839" width="14.42578125" style="4" customWidth="1"/>
    <col min="3840" max="3840" width="22.140625" style="4" customWidth="1"/>
    <col min="3841" max="3841" width="16.85546875" style="4" customWidth="1"/>
    <col min="3842" max="3842" width="22.7109375" style="4" customWidth="1"/>
    <col min="3843" max="3843" width="20.28515625" style="4" customWidth="1"/>
    <col min="3844" max="3844" width="22.42578125" style="4" customWidth="1"/>
    <col min="3845" max="3845" width="25.42578125" style="4" customWidth="1"/>
    <col min="3846" max="3846" width="10" style="4" customWidth="1"/>
    <col min="3847" max="3847" width="15.28515625" style="4" customWidth="1"/>
    <col min="3848" max="3852" width="0" style="4" hidden="1" customWidth="1"/>
    <col min="3853" max="3853" width="13.85546875" style="4" customWidth="1"/>
    <col min="3854" max="3854" width="20.42578125" style="4" customWidth="1"/>
    <col min="3855" max="4094" width="11.42578125" style="4"/>
    <col min="4095" max="4095" width="14.42578125" style="4" customWidth="1"/>
    <col min="4096" max="4096" width="22.140625" style="4" customWidth="1"/>
    <col min="4097" max="4097" width="16.85546875" style="4" customWidth="1"/>
    <col min="4098" max="4098" width="22.7109375" style="4" customWidth="1"/>
    <col min="4099" max="4099" width="20.28515625" style="4" customWidth="1"/>
    <col min="4100" max="4100" width="22.42578125" style="4" customWidth="1"/>
    <col min="4101" max="4101" width="25.42578125" style="4" customWidth="1"/>
    <col min="4102" max="4102" width="10" style="4" customWidth="1"/>
    <col min="4103" max="4103" width="15.28515625" style="4" customWidth="1"/>
    <col min="4104" max="4108" width="0" style="4" hidden="1" customWidth="1"/>
    <col min="4109" max="4109" width="13.85546875" style="4" customWidth="1"/>
    <col min="4110" max="4110" width="20.42578125" style="4" customWidth="1"/>
    <col min="4111" max="4350" width="11.42578125" style="4"/>
    <col min="4351" max="4351" width="14.42578125" style="4" customWidth="1"/>
    <col min="4352" max="4352" width="22.140625" style="4" customWidth="1"/>
    <col min="4353" max="4353" width="16.85546875" style="4" customWidth="1"/>
    <col min="4354" max="4354" width="22.7109375" style="4" customWidth="1"/>
    <col min="4355" max="4355" width="20.28515625" style="4" customWidth="1"/>
    <col min="4356" max="4356" width="22.42578125" style="4" customWidth="1"/>
    <col min="4357" max="4357" width="25.42578125" style="4" customWidth="1"/>
    <col min="4358" max="4358" width="10" style="4" customWidth="1"/>
    <col min="4359" max="4359" width="15.28515625" style="4" customWidth="1"/>
    <col min="4360" max="4364" width="0" style="4" hidden="1" customWidth="1"/>
    <col min="4365" max="4365" width="13.85546875" style="4" customWidth="1"/>
    <col min="4366" max="4366" width="20.42578125" style="4" customWidth="1"/>
    <col min="4367" max="4606" width="11.42578125" style="4"/>
    <col min="4607" max="4607" width="14.42578125" style="4" customWidth="1"/>
    <col min="4608" max="4608" width="22.140625" style="4" customWidth="1"/>
    <col min="4609" max="4609" width="16.85546875" style="4" customWidth="1"/>
    <col min="4610" max="4610" width="22.7109375" style="4" customWidth="1"/>
    <col min="4611" max="4611" width="20.28515625" style="4" customWidth="1"/>
    <col min="4612" max="4612" width="22.42578125" style="4" customWidth="1"/>
    <col min="4613" max="4613" width="25.42578125" style="4" customWidth="1"/>
    <col min="4614" max="4614" width="10" style="4" customWidth="1"/>
    <col min="4615" max="4615" width="15.28515625" style="4" customWidth="1"/>
    <col min="4616" max="4620" width="0" style="4" hidden="1" customWidth="1"/>
    <col min="4621" max="4621" width="13.85546875" style="4" customWidth="1"/>
    <col min="4622" max="4622" width="20.42578125" style="4" customWidth="1"/>
    <col min="4623" max="4862" width="11.42578125" style="4"/>
    <col min="4863" max="4863" width="14.42578125" style="4" customWidth="1"/>
    <col min="4864" max="4864" width="22.140625" style="4" customWidth="1"/>
    <col min="4865" max="4865" width="16.85546875" style="4" customWidth="1"/>
    <col min="4866" max="4866" width="22.7109375" style="4" customWidth="1"/>
    <col min="4867" max="4867" width="20.28515625" style="4" customWidth="1"/>
    <col min="4868" max="4868" width="22.42578125" style="4" customWidth="1"/>
    <col min="4869" max="4869" width="25.42578125" style="4" customWidth="1"/>
    <col min="4870" max="4870" width="10" style="4" customWidth="1"/>
    <col min="4871" max="4871" width="15.28515625" style="4" customWidth="1"/>
    <col min="4872" max="4876" width="0" style="4" hidden="1" customWidth="1"/>
    <col min="4877" max="4877" width="13.85546875" style="4" customWidth="1"/>
    <col min="4878" max="4878" width="20.42578125" style="4" customWidth="1"/>
    <col min="4879" max="5118" width="11.42578125" style="4"/>
    <col min="5119" max="5119" width="14.42578125" style="4" customWidth="1"/>
    <col min="5120" max="5120" width="22.140625" style="4" customWidth="1"/>
    <col min="5121" max="5121" width="16.85546875" style="4" customWidth="1"/>
    <col min="5122" max="5122" width="22.7109375" style="4" customWidth="1"/>
    <col min="5123" max="5123" width="20.28515625" style="4" customWidth="1"/>
    <col min="5124" max="5124" width="22.42578125" style="4" customWidth="1"/>
    <col min="5125" max="5125" width="25.42578125" style="4" customWidth="1"/>
    <col min="5126" max="5126" width="10" style="4" customWidth="1"/>
    <col min="5127" max="5127" width="15.28515625" style="4" customWidth="1"/>
    <col min="5128" max="5132" width="0" style="4" hidden="1" customWidth="1"/>
    <col min="5133" max="5133" width="13.85546875" style="4" customWidth="1"/>
    <col min="5134" max="5134" width="20.42578125" style="4" customWidth="1"/>
    <col min="5135" max="5374" width="11.42578125" style="4"/>
    <col min="5375" max="5375" width="14.42578125" style="4" customWidth="1"/>
    <col min="5376" max="5376" width="22.140625" style="4" customWidth="1"/>
    <col min="5377" max="5377" width="16.85546875" style="4" customWidth="1"/>
    <col min="5378" max="5378" width="22.7109375" style="4" customWidth="1"/>
    <col min="5379" max="5379" width="20.28515625" style="4" customWidth="1"/>
    <col min="5380" max="5380" width="22.42578125" style="4" customWidth="1"/>
    <col min="5381" max="5381" width="25.42578125" style="4" customWidth="1"/>
    <col min="5382" max="5382" width="10" style="4" customWidth="1"/>
    <col min="5383" max="5383" width="15.28515625" style="4" customWidth="1"/>
    <col min="5384" max="5388" width="0" style="4" hidden="1" customWidth="1"/>
    <col min="5389" max="5389" width="13.85546875" style="4" customWidth="1"/>
    <col min="5390" max="5390" width="20.42578125" style="4" customWidth="1"/>
    <col min="5391" max="5630" width="11.42578125" style="4"/>
    <col min="5631" max="5631" width="14.42578125" style="4" customWidth="1"/>
    <col min="5632" max="5632" width="22.140625" style="4" customWidth="1"/>
    <col min="5633" max="5633" width="16.85546875" style="4" customWidth="1"/>
    <col min="5634" max="5634" width="22.7109375" style="4" customWidth="1"/>
    <col min="5635" max="5635" width="20.28515625" style="4" customWidth="1"/>
    <col min="5636" max="5636" width="22.42578125" style="4" customWidth="1"/>
    <col min="5637" max="5637" width="25.42578125" style="4" customWidth="1"/>
    <col min="5638" max="5638" width="10" style="4" customWidth="1"/>
    <col min="5639" max="5639" width="15.28515625" style="4" customWidth="1"/>
    <col min="5640" max="5644" width="0" style="4" hidden="1" customWidth="1"/>
    <col min="5645" max="5645" width="13.85546875" style="4" customWidth="1"/>
    <col min="5646" max="5646" width="20.42578125" style="4" customWidth="1"/>
    <col min="5647" max="5886" width="11.42578125" style="4"/>
    <col min="5887" max="5887" width="14.42578125" style="4" customWidth="1"/>
    <col min="5888" max="5888" width="22.140625" style="4" customWidth="1"/>
    <col min="5889" max="5889" width="16.85546875" style="4" customWidth="1"/>
    <col min="5890" max="5890" width="22.7109375" style="4" customWidth="1"/>
    <col min="5891" max="5891" width="20.28515625" style="4" customWidth="1"/>
    <col min="5892" max="5892" width="22.42578125" style="4" customWidth="1"/>
    <col min="5893" max="5893" width="25.42578125" style="4" customWidth="1"/>
    <col min="5894" max="5894" width="10" style="4" customWidth="1"/>
    <col min="5895" max="5895" width="15.28515625" style="4" customWidth="1"/>
    <col min="5896" max="5900" width="0" style="4" hidden="1" customWidth="1"/>
    <col min="5901" max="5901" width="13.85546875" style="4" customWidth="1"/>
    <col min="5902" max="5902" width="20.42578125" style="4" customWidth="1"/>
    <col min="5903" max="6142" width="11.42578125" style="4"/>
    <col min="6143" max="6143" width="14.42578125" style="4" customWidth="1"/>
    <col min="6144" max="6144" width="22.140625" style="4" customWidth="1"/>
    <col min="6145" max="6145" width="16.85546875" style="4" customWidth="1"/>
    <col min="6146" max="6146" width="22.7109375" style="4" customWidth="1"/>
    <col min="6147" max="6147" width="20.28515625" style="4" customWidth="1"/>
    <col min="6148" max="6148" width="22.42578125" style="4" customWidth="1"/>
    <col min="6149" max="6149" width="25.42578125" style="4" customWidth="1"/>
    <col min="6150" max="6150" width="10" style="4" customWidth="1"/>
    <col min="6151" max="6151" width="15.28515625" style="4" customWidth="1"/>
    <col min="6152" max="6156" width="0" style="4" hidden="1" customWidth="1"/>
    <col min="6157" max="6157" width="13.85546875" style="4" customWidth="1"/>
    <col min="6158" max="6158" width="20.42578125" style="4" customWidth="1"/>
    <col min="6159" max="6398" width="11.42578125" style="4"/>
    <col min="6399" max="6399" width="14.42578125" style="4" customWidth="1"/>
    <col min="6400" max="6400" width="22.140625" style="4" customWidth="1"/>
    <col min="6401" max="6401" width="16.85546875" style="4" customWidth="1"/>
    <col min="6402" max="6402" width="22.7109375" style="4" customWidth="1"/>
    <col min="6403" max="6403" width="20.28515625" style="4" customWidth="1"/>
    <col min="6404" max="6404" width="22.42578125" style="4" customWidth="1"/>
    <col min="6405" max="6405" width="25.42578125" style="4" customWidth="1"/>
    <col min="6406" max="6406" width="10" style="4" customWidth="1"/>
    <col min="6407" max="6407" width="15.28515625" style="4" customWidth="1"/>
    <col min="6408" max="6412" width="0" style="4" hidden="1" customWidth="1"/>
    <col min="6413" max="6413" width="13.85546875" style="4" customWidth="1"/>
    <col min="6414" max="6414" width="20.42578125" style="4" customWidth="1"/>
    <col min="6415" max="6654" width="11.42578125" style="4"/>
    <col min="6655" max="6655" width="14.42578125" style="4" customWidth="1"/>
    <col min="6656" max="6656" width="22.140625" style="4" customWidth="1"/>
    <col min="6657" max="6657" width="16.85546875" style="4" customWidth="1"/>
    <col min="6658" max="6658" width="22.7109375" style="4" customWidth="1"/>
    <col min="6659" max="6659" width="20.28515625" style="4" customWidth="1"/>
    <col min="6660" max="6660" width="22.42578125" style="4" customWidth="1"/>
    <col min="6661" max="6661" width="25.42578125" style="4" customWidth="1"/>
    <col min="6662" max="6662" width="10" style="4" customWidth="1"/>
    <col min="6663" max="6663" width="15.28515625" style="4" customWidth="1"/>
    <col min="6664" max="6668" width="0" style="4" hidden="1" customWidth="1"/>
    <col min="6669" max="6669" width="13.85546875" style="4" customWidth="1"/>
    <col min="6670" max="6670" width="20.42578125" style="4" customWidth="1"/>
    <col min="6671" max="6910" width="11.42578125" style="4"/>
    <col min="6911" max="6911" width="14.42578125" style="4" customWidth="1"/>
    <col min="6912" max="6912" width="22.140625" style="4" customWidth="1"/>
    <col min="6913" max="6913" width="16.85546875" style="4" customWidth="1"/>
    <col min="6914" max="6914" width="22.7109375" style="4" customWidth="1"/>
    <col min="6915" max="6915" width="20.28515625" style="4" customWidth="1"/>
    <col min="6916" max="6916" width="22.42578125" style="4" customWidth="1"/>
    <col min="6917" max="6917" width="25.42578125" style="4" customWidth="1"/>
    <col min="6918" max="6918" width="10" style="4" customWidth="1"/>
    <col min="6919" max="6919" width="15.28515625" style="4" customWidth="1"/>
    <col min="6920" max="6924" width="0" style="4" hidden="1" customWidth="1"/>
    <col min="6925" max="6925" width="13.85546875" style="4" customWidth="1"/>
    <col min="6926" max="6926" width="20.42578125" style="4" customWidth="1"/>
    <col min="6927" max="7166" width="11.42578125" style="4"/>
    <col min="7167" max="7167" width="14.42578125" style="4" customWidth="1"/>
    <col min="7168" max="7168" width="22.140625" style="4" customWidth="1"/>
    <col min="7169" max="7169" width="16.85546875" style="4" customWidth="1"/>
    <col min="7170" max="7170" width="22.7109375" style="4" customWidth="1"/>
    <col min="7171" max="7171" width="20.28515625" style="4" customWidth="1"/>
    <col min="7172" max="7172" width="22.42578125" style="4" customWidth="1"/>
    <col min="7173" max="7173" width="25.42578125" style="4" customWidth="1"/>
    <col min="7174" max="7174" width="10" style="4" customWidth="1"/>
    <col min="7175" max="7175" width="15.28515625" style="4" customWidth="1"/>
    <col min="7176" max="7180" width="0" style="4" hidden="1" customWidth="1"/>
    <col min="7181" max="7181" width="13.85546875" style="4" customWidth="1"/>
    <col min="7182" max="7182" width="20.42578125" style="4" customWidth="1"/>
    <col min="7183" max="7422" width="11.42578125" style="4"/>
    <col min="7423" max="7423" width="14.42578125" style="4" customWidth="1"/>
    <col min="7424" max="7424" width="22.140625" style="4" customWidth="1"/>
    <col min="7425" max="7425" width="16.85546875" style="4" customWidth="1"/>
    <col min="7426" max="7426" width="22.7109375" style="4" customWidth="1"/>
    <col min="7427" max="7427" width="20.28515625" style="4" customWidth="1"/>
    <col min="7428" max="7428" width="22.42578125" style="4" customWidth="1"/>
    <col min="7429" max="7429" width="25.42578125" style="4" customWidth="1"/>
    <col min="7430" max="7430" width="10" style="4" customWidth="1"/>
    <col min="7431" max="7431" width="15.28515625" style="4" customWidth="1"/>
    <col min="7432" max="7436" width="0" style="4" hidden="1" customWidth="1"/>
    <col min="7437" max="7437" width="13.85546875" style="4" customWidth="1"/>
    <col min="7438" max="7438" width="20.42578125" style="4" customWidth="1"/>
    <col min="7439" max="7678" width="11.42578125" style="4"/>
    <col min="7679" max="7679" width="14.42578125" style="4" customWidth="1"/>
    <col min="7680" max="7680" width="22.140625" style="4" customWidth="1"/>
    <col min="7681" max="7681" width="16.85546875" style="4" customWidth="1"/>
    <col min="7682" max="7682" width="22.7109375" style="4" customWidth="1"/>
    <col min="7683" max="7683" width="20.28515625" style="4" customWidth="1"/>
    <col min="7684" max="7684" width="22.42578125" style="4" customWidth="1"/>
    <col min="7685" max="7685" width="25.42578125" style="4" customWidth="1"/>
    <col min="7686" max="7686" width="10" style="4" customWidth="1"/>
    <col min="7687" max="7687" width="15.28515625" style="4" customWidth="1"/>
    <col min="7688" max="7692" width="0" style="4" hidden="1" customWidth="1"/>
    <col min="7693" max="7693" width="13.85546875" style="4" customWidth="1"/>
    <col min="7694" max="7694" width="20.42578125" style="4" customWidth="1"/>
    <col min="7695" max="7934" width="11.42578125" style="4"/>
    <col min="7935" max="7935" width="14.42578125" style="4" customWidth="1"/>
    <col min="7936" max="7936" width="22.140625" style="4" customWidth="1"/>
    <col min="7937" max="7937" width="16.85546875" style="4" customWidth="1"/>
    <col min="7938" max="7938" width="22.7109375" style="4" customWidth="1"/>
    <col min="7939" max="7939" width="20.28515625" style="4" customWidth="1"/>
    <col min="7940" max="7940" width="22.42578125" style="4" customWidth="1"/>
    <col min="7941" max="7941" width="25.42578125" style="4" customWidth="1"/>
    <col min="7942" max="7942" width="10" style="4" customWidth="1"/>
    <col min="7943" max="7943" width="15.28515625" style="4" customWidth="1"/>
    <col min="7944" max="7948" width="0" style="4" hidden="1" customWidth="1"/>
    <col min="7949" max="7949" width="13.85546875" style="4" customWidth="1"/>
    <col min="7950" max="7950" width="20.42578125" style="4" customWidth="1"/>
    <col min="7951" max="8190" width="11.42578125" style="4"/>
    <col min="8191" max="8191" width="14.42578125" style="4" customWidth="1"/>
    <col min="8192" max="8192" width="22.140625" style="4" customWidth="1"/>
    <col min="8193" max="8193" width="16.85546875" style="4" customWidth="1"/>
    <col min="8194" max="8194" width="22.7109375" style="4" customWidth="1"/>
    <col min="8195" max="8195" width="20.28515625" style="4" customWidth="1"/>
    <col min="8196" max="8196" width="22.42578125" style="4" customWidth="1"/>
    <col min="8197" max="8197" width="25.42578125" style="4" customWidth="1"/>
    <col min="8198" max="8198" width="10" style="4" customWidth="1"/>
    <col min="8199" max="8199" width="15.28515625" style="4" customWidth="1"/>
    <col min="8200" max="8204" width="0" style="4" hidden="1" customWidth="1"/>
    <col min="8205" max="8205" width="13.85546875" style="4" customWidth="1"/>
    <col min="8206" max="8206" width="20.42578125" style="4" customWidth="1"/>
    <col min="8207" max="8446" width="11.42578125" style="4"/>
    <col min="8447" max="8447" width="14.42578125" style="4" customWidth="1"/>
    <col min="8448" max="8448" width="22.140625" style="4" customWidth="1"/>
    <col min="8449" max="8449" width="16.85546875" style="4" customWidth="1"/>
    <col min="8450" max="8450" width="22.7109375" style="4" customWidth="1"/>
    <col min="8451" max="8451" width="20.28515625" style="4" customWidth="1"/>
    <col min="8452" max="8452" width="22.42578125" style="4" customWidth="1"/>
    <col min="8453" max="8453" width="25.42578125" style="4" customWidth="1"/>
    <col min="8454" max="8454" width="10" style="4" customWidth="1"/>
    <col min="8455" max="8455" width="15.28515625" style="4" customWidth="1"/>
    <col min="8456" max="8460" width="0" style="4" hidden="1" customWidth="1"/>
    <col min="8461" max="8461" width="13.85546875" style="4" customWidth="1"/>
    <col min="8462" max="8462" width="20.42578125" style="4" customWidth="1"/>
    <col min="8463" max="8702" width="11.42578125" style="4"/>
    <col min="8703" max="8703" width="14.42578125" style="4" customWidth="1"/>
    <col min="8704" max="8704" width="22.140625" style="4" customWidth="1"/>
    <col min="8705" max="8705" width="16.85546875" style="4" customWidth="1"/>
    <col min="8706" max="8706" width="22.7109375" style="4" customWidth="1"/>
    <col min="8707" max="8707" width="20.28515625" style="4" customWidth="1"/>
    <col min="8708" max="8708" width="22.42578125" style="4" customWidth="1"/>
    <col min="8709" max="8709" width="25.42578125" style="4" customWidth="1"/>
    <col min="8710" max="8710" width="10" style="4" customWidth="1"/>
    <col min="8711" max="8711" width="15.28515625" style="4" customWidth="1"/>
    <col min="8712" max="8716" width="0" style="4" hidden="1" customWidth="1"/>
    <col min="8717" max="8717" width="13.85546875" style="4" customWidth="1"/>
    <col min="8718" max="8718" width="20.42578125" style="4" customWidth="1"/>
    <col min="8719" max="8958" width="11.42578125" style="4"/>
    <col min="8959" max="8959" width="14.42578125" style="4" customWidth="1"/>
    <col min="8960" max="8960" width="22.140625" style="4" customWidth="1"/>
    <col min="8961" max="8961" width="16.85546875" style="4" customWidth="1"/>
    <col min="8962" max="8962" width="22.7109375" style="4" customWidth="1"/>
    <col min="8963" max="8963" width="20.28515625" style="4" customWidth="1"/>
    <col min="8964" max="8964" width="22.42578125" style="4" customWidth="1"/>
    <col min="8965" max="8965" width="25.42578125" style="4" customWidth="1"/>
    <col min="8966" max="8966" width="10" style="4" customWidth="1"/>
    <col min="8967" max="8967" width="15.28515625" style="4" customWidth="1"/>
    <col min="8968" max="8972" width="0" style="4" hidden="1" customWidth="1"/>
    <col min="8973" max="8973" width="13.85546875" style="4" customWidth="1"/>
    <col min="8974" max="8974" width="20.42578125" style="4" customWidth="1"/>
    <col min="8975" max="9214" width="11.42578125" style="4"/>
    <col min="9215" max="9215" width="14.42578125" style="4" customWidth="1"/>
    <col min="9216" max="9216" width="22.140625" style="4" customWidth="1"/>
    <col min="9217" max="9217" width="16.85546875" style="4" customWidth="1"/>
    <col min="9218" max="9218" width="22.7109375" style="4" customWidth="1"/>
    <col min="9219" max="9219" width="20.28515625" style="4" customWidth="1"/>
    <col min="9220" max="9220" width="22.42578125" style="4" customWidth="1"/>
    <col min="9221" max="9221" width="25.42578125" style="4" customWidth="1"/>
    <col min="9222" max="9222" width="10" style="4" customWidth="1"/>
    <col min="9223" max="9223" width="15.28515625" style="4" customWidth="1"/>
    <col min="9224" max="9228" width="0" style="4" hidden="1" customWidth="1"/>
    <col min="9229" max="9229" width="13.85546875" style="4" customWidth="1"/>
    <col min="9230" max="9230" width="20.42578125" style="4" customWidth="1"/>
    <col min="9231" max="9470" width="11.42578125" style="4"/>
    <col min="9471" max="9471" width="14.42578125" style="4" customWidth="1"/>
    <col min="9472" max="9472" width="22.140625" style="4" customWidth="1"/>
    <col min="9473" max="9473" width="16.85546875" style="4" customWidth="1"/>
    <col min="9474" max="9474" width="22.7109375" style="4" customWidth="1"/>
    <col min="9475" max="9475" width="20.28515625" style="4" customWidth="1"/>
    <col min="9476" max="9476" width="22.42578125" style="4" customWidth="1"/>
    <col min="9477" max="9477" width="25.42578125" style="4" customWidth="1"/>
    <col min="9478" max="9478" width="10" style="4" customWidth="1"/>
    <col min="9479" max="9479" width="15.28515625" style="4" customWidth="1"/>
    <col min="9480" max="9484" width="0" style="4" hidden="1" customWidth="1"/>
    <col min="9485" max="9485" width="13.85546875" style="4" customWidth="1"/>
    <col min="9486" max="9486" width="20.42578125" style="4" customWidth="1"/>
    <col min="9487" max="9726" width="11.42578125" style="4"/>
    <col min="9727" max="9727" width="14.42578125" style="4" customWidth="1"/>
    <col min="9728" max="9728" width="22.140625" style="4" customWidth="1"/>
    <col min="9729" max="9729" width="16.85546875" style="4" customWidth="1"/>
    <col min="9730" max="9730" width="22.7109375" style="4" customWidth="1"/>
    <col min="9731" max="9731" width="20.28515625" style="4" customWidth="1"/>
    <col min="9732" max="9732" width="22.42578125" style="4" customWidth="1"/>
    <col min="9733" max="9733" width="25.42578125" style="4" customWidth="1"/>
    <col min="9734" max="9734" width="10" style="4" customWidth="1"/>
    <col min="9735" max="9735" width="15.28515625" style="4" customWidth="1"/>
    <col min="9736" max="9740" width="0" style="4" hidden="1" customWidth="1"/>
    <col min="9741" max="9741" width="13.85546875" style="4" customWidth="1"/>
    <col min="9742" max="9742" width="20.42578125" style="4" customWidth="1"/>
    <col min="9743" max="9982" width="11.42578125" style="4"/>
    <col min="9983" max="9983" width="14.42578125" style="4" customWidth="1"/>
    <col min="9984" max="9984" width="22.140625" style="4" customWidth="1"/>
    <col min="9985" max="9985" width="16.85546875" style="4" customWidth="1"/>
    <col min="9986" max="9986" width="22.7109375" style="4" customWidth="1"/>
    <col min="9987" max="9987" width="20.28515625" style="4" customWidth="1"/>
    <col min="9988" max="9988" width="22.42578125" style="4" customWidth="1"/>
    <col min="9989" max="9989" width="25.42578125" style="4" customWidth="1"/>
    <col min="9990" max="9990" width="10" style="4" customWidth="1"/>
    <col min="9991" max="9991" width="15.28515625" style="4" customWidth="1"/>
    <col min="9992" max="9996" width="0" style="4" hidden="1" customWidth="1"/>
    <col min="9997" max="9997" width="13.85546875" style="4" customWidth="1"/>
    <col min="9998" max="9998" width="20.42578125" style="4" customWidth="1"/>
    <col min="9999" max="10238" width="11.42578125" style="4"/>
    <col min="10239" max="10239" width="14.42578125" style="4" customWidth="1"/>
    <col min="10240" max="10240" width="22.140625" style="4" customWidth="1"/>
    <col min="10241" max="10241" width="16.85546875" style="4" customWidth="1"/>
    <col min="10242" max="10242" width="22.7109375" style="4" customWidth="1"/>
    <col min="10243" max="10243" width="20.28515625" style="4" customWidth="1"/>
    <col min="10244" max="10244" width="22.42578125" style="4" customWidth="1"/>
    <col min="10245" max="10245" width="25.42578125" style="4" customWidth="1"/>
    <col min="10246" max="10246" width="10" style="4" customWidth="1"/>
    <col min="10247" max="10247" width="15.28515625" style="4" customWidth="1"/>
    <col min="10248" max="10252" width="0" style="4" hidden="1" customWidth="1"/>
    <col min="10253" max="10253" width="13.85546875" style="4" customWidth="1"/>
    <col min="10254" max="10254" width="20.42578125" style="4" customWidth="1"/>
    <col min="10255" max="10494" width="11.42578125" style="4"/>
    <col min="10495" max="10495" width="14.42578125" style="4" customWidth="1"/>
    <col min="10496" max="10496" width="22.140625" style="4" customWidth="1"/>
    <col min="10497" max="10497" width="16.85546875" style="4" customWidth="1"/>
    <col min="10498" max="10498" width="22.7109375" style="4" customWidth="1"/>
    <col min="10499" max="10499" width="20.28515625" style="4" customWidth="1"/>
    <col min="10500" max="10500" width="22.42578125" style="4" customWidth="1"/>
    <col min="10501" max="10501" width="25.42578125" style="4" customWidth="1"/>
    <col min="10502" max="10502" width="10" style="4" customWidth="1"/>
    <col min="10503" max="10503" width="15.28515625" style="4" customWidth="1"/>
    <col min="10504" max="10508" width="0" style="4" hidden="1" customWidth="1"/>
    <col min="10509" max="10509" width="13.85546875" style="4" customWidth="1"/>
    <col min="10510" max="10510" width="20.42578125" style="4" customWidth="1"/>
    <col min="10511" max="10750" width="11.42578125" style="4"/>
    <col min="10751" max="10751" width="14.42578125" style="4" customWidth="1"/>
    <col min="10752" max="10752" width="22.140625" style="4" customWidth="1"/>
    <col min="10753" max="10753" width="16.85546875" style="4" customWidth="1"/>
    <col min="10754" max="10754" width="22.7109375" style="4" customWidth="1"/>
    <col min="10755" max="10755" width="20.28515625" style="4" customWidth="1"/>
    <col min="10756" max="10756" width="22.42578125" style="4" customWidth="1"/>
    <col min="10757" max="10757" width="25.42578125" style="4" customWidth="1"/>
    <col min="10758" max="10758" width="10" style="4" customWidth="1"/>
    <col min="10759" max="10759" width="15.28515625" style="4" customWidth="1"/>
    <col min="10760" max="10764" width="0" style="4" hidden="1" customWidth="1"/>
    <col min="10765" max="10765" width="13.85546875" style="4" customWidth="1"/>
    <col min="10766" max="10766" width="20.42578125" style="4" customWidth="1"/>
    <col min="10767" max="11006" width="11.42578125" style="4"/>
    <col min="11007" max="11007" width="14.42578125" style="4" customWidth="1"/>
    <col min="11008" max="11008" width="22.140625" style="4" customWidth="1"/>
    <col min="11009" max="11009" width="16.85546875" style="4" customWidth="1"/>
    <col min="11010" max="11010" width="22.7109375" style="4" customWidth="1"/>
    <col min="11011" max="11011" width="20.28515625" style="4" customWidth="1"/>
    <col min="11012" max="11012" width="22.42578125" style="4" customWidth="1"/>
    <col min="11013" max="11013" width="25.42578125" style="4" customWidth="1"/>
    <col min="11014" max="11014" width="10" style="4" customWidth="1"/>
    <col min="11015" max="11015" width="15.28515625" style="4" customWidth="1"/>
    <col min="11016" max="11020" width="0" style="4" hidden="1" customWidth="1"/>
    <col min="11021" max="11021" width="13.85546875" style="4" customWidth="1"/>
    <col min="11022" max="11022" width="20.42578125" style="4" customWidth="1"/>
    <col min="11023" max="11262" width="11.42578125" style="4"/>
    <col min="11263" max="11263" width="14.42578125" style="4" customWidth="1"/>
    <col min="11264" max="11264" width="22.140625" style="4" customWidth="1"/>
    <col min="11265" max="11265" width="16.85546875" style="4" customWidth="1"/>
    <col min="11266" max="11266" width="22.7109375" style="4" customWidth="1"/>
    <col min="11267" max="11267" width="20.28515625" style="4" customWidth="1"/>
    <col min="11268" max="11268" width="22.42578125" style="4" customWidth="1"/>
    <col min="11269" max="11269" width="25.42578125" style="4" customWidth="1"/>
    <col min="11270" max="11270" width="10" style="4" customWidth="1"/>
    <col min="11271" max="11271" width="15.28515625" style="4" customWidth="1"/>
    <col min="11272" max="11276" width="0" style="4" hidden="1" customWidth="1"/>
    <col min="11277" max="11277" width="13.85546875" style="4" customWidth="1"/>
    <col min="11278" max="11278" width="20.42578125" style="4" customWidth="1"/>
    <col min="11279" max="11518" width="11.42578125" style="4"/>
    <col min="11519" max="11519" width="14.42578125" style="4" customWidth="1"/>
    <col min="11520" max="11520" width="22.140625" style="4" customWidth="1"/>
    <col min="11521" max="11521" width="16.85546875" style="4" customWidth="1"/>
    <col min="11522" max="11522" width="22.7109375" style="4" customWidth="1"/>
    <col min="11523" max="11523" width="20.28515625" style="4" customWidth="1"/>
    <col min="11524" max="11524" width="22.42578125" style="4" customWidth="1"/>
    <col min="11525" max="11525" width="25.42578125" style="4" customWidth="1"/>
    <col min="11526" max="11526" width="10" style="4" customWidth="1"/>
    <col min="11527" max="11527" width="15.28515625" style="4" customWidth="1"/>
    <col min="11528" max="11532" width="0" style="4" hidden="1" customWidth="1"/>
    <col min="11533" max="11533" width="13.85546875" style="4" customWidth="1"/>
    <col min="11534" max="11534" width="20.42578125" style="4" customWidth="1"/>
    <col min="11535" max="11774" width="11.42578125" style="4"/>
    <col min="11775" max="11775" width="14.42578125" style="4" customWidth="1"/>
    <col min="11776" max="11776" width="22.140625" style="4" customWidth="1"/>
    <col min="11777" max="11777" width="16.85546875" style="4" customWidth="1"/>
    <col min="11778" max="11778" width="22.7109375" style="4" customWidth="1"/>
    <col min="11779" max="11779" width="20.28515625" style="4" customWidth="1"/>
    <col min="11780" max="11780" width="22.42578125" style="4" customWidth="1"/>
    <col min="11781" max="11781" width="25.42578125" style="4" customWidth="1"/>
    <col min="11782" max="11782" width="10" style="4" customWidth="1"/>
    <col min="11783" max="11783" width="15.28515625" style="4" customWidth="1"/>
    <col min="11784" max="11788" width="0" style="4" hidden="1" customWidth="1"/>
    <col min="11789" max="11789" width="13.85546875" style="4" customWidth="1"/>
    <col min="11790" max="11790" width="20.42578125" style="4" customWidth="1"/>
    <col min="11791" max="12030" width="11.42578125" style="4"/>
    <col min="12031" max="12031" width="14.42578125" style="4" customWidth="1"/>
    <col min="12032" max="12032" width="22.140625" style="4" customWidth="1"/>
    <col min="12033" max="12033" width="16.85546875" style="4" customWidth="1"/>
    <col min="12034" max="12034" width="22.7109375" style="4" customWidth="1"/>
    <col min="12035" max="12035" width="20.28515625" style="4" customWidth="1"/>
    <col min="12036" max="12036" width="22.42578125" style="4" customWidth="1"/>
    <col min="12037" max="12037" width="25.42578125" style="4" customWidth="1"/>
    <col min="12038" max="12038" width="10" style="4" customWidth="1"/>
    <col min="12039" max="12039" width="15.28515625" style="4" customWidth="1"/>
    <col min="12040" max="12044" width="0" style="4" hidden="1" customWidth="1"/>
    <col min="12045" max="12045" width="13.85546875" style="4" customWidth="1"/>
    <col min="12046" max="12046" width="20.42578125" style="4" customWidth="1"/>
    <col min="12047" max="12286" width="11.42578125" style="4"/>
    <col min="12287" max="12287" width="14.42578125" style="4" customWidth="1"/>
    <col min="12288" max="12288" width="22.140625" style="4" customWidth="1"/>
    <col min="12289" max="12289" width="16.85546875" style="4" customWidth="1"/>
    <col min="12290" max="12290" width="22.7109375" style="4" customWidth="1"/>
    <col min="12291" max="12291" width="20.28515625" style="4" customWidth="1"/>
    <col min="12292" max="12292" width="22.42578125" style="4" customWidth="1"/>
    <col min="12293" max="12293" width="25.42578125" style="4" customWidth="1"/>
    <col min="12294" max="12294" width="10" style="4" customWidth="1"/>
    <col min="12295" max="12295" width="15.28515625" style="4" customWidth="1"/>
    <col min="12296" max="12300" width="0" style="4" hidden="1" customWidth="1"/>
    <col min="12301" max="12301" width="13.85546875" style="4" customWidth="1"/>
    <col min="12302" max="12302" width="20.42578125" style="4" customWidth="1"/>
    <col min="12303" max="12542" width="11.42578125" style="4"/>
    <col min="12543" max="12543" width="14.42578125" style="4" customWidth="1"/>
    <col min="12544" max="12544" width="22.140625" style="4" customWidth="1"/>
    <col min="12545" max="12545" width="16.85546875" style="4" customWidth="1"/>
    <col min="12546" max="12546" width="22.7109375" style="4" customWidth="1"/>
    <col min="12547" max="12547" width="20.28515625" style="4" customWidth="1"/>
    <col min="12548" max="12548" width="22.42578125" style="4" customWidth="1"/>
    <col min="12549" max="12549" width="25.42578125" style="4" customWidth="1"/>
    <col min="12550" max="12550" width="10" style="4" customWidth="1"/>
    <col min="12551" max="12551" width="15.28515625" style="4" customWidth="1"/>
    <col min="12552" max="12556" width="0" style="4" hidden="1" customWidth="1"/>
    <col min="12557" max="12557" width="13.85546875" style="4" customWidth="1"/>
    <col min="12558" max="12558" width="20.42578125" style="4" customWidth="1"/>
    <col min="12559" max="12798" width="11.42578125" style="4"/>
    <col min="12799" max="12799" width="14.42578125" style="4" customWidth="1"/>
    <col min="12800" max="12800" width="22.140625" style="4" customWidth="1"/>
    <col min="12801" max="12801" width="16.85546875" style="4" customWidth="1"/>
    <col min="12802" max="12802" width="22.7109375" style="4" customWidth="1"/>
    <col min="12803" max="12803" width="20.28515625" style="4" customWidth="1"/>
    <col min="12804" max="12804" width="22.42578125" style="4" customWidth="1"/>
    <col min="12805" max="12805" width="25.42578125" style="4" customWidth="1"/>
    <col min="12806" max="12806" width="10" style="4" customWidth="1"/>
    <col min="12807" max="12807" width="15.28515625" style="4" customWidth="1"/>
    <col min="12808" max="12812" width="0" style="4" hidden="1" customWidth="1"/>
    <col min="12813" max="12813" width="13.85546875" style="4" customWidth="1"/>
    <col min="12814" max="12814" width="20.42578125" style="4" customWidth="1"/>
    <col min="12815" max="13054" width="11.42578125" style="4"/>
    <col min="13055" max="13055" width="14.42578125" style="4" customWidth="1"/>
    <col min="13056" max="13056" width="22.140625" style="4" customWidth="1"/>
    <col min="13057" max="13057" width="16.85546875" style="4" customWidth="1"/>
    <col min="13058" max="13058" width="22.7109375" style="4" customWidth="1"/>
    <col min="13059" max="13059" width="20.28515625" style="4" customWidth="1"/>
    <col min="13060" max="13060" width="22.42578125" style="4" customWidth="1"/>
    <col min="13061" max="13061" width="25.42578125" style="4" customWidth="1"/>
    <col min="13062" max="13062" width="10" style="4" customWidth="1"/>
    <col min="13063" max="13063" width="15.28515625" style="4" customWidth="1"/>
    <col min="13064" max="13068" width="0" style="4" hidden="1" customWidth="1"/>
    <col min="13069" max="13069" width="13.85546875" style="4" customWidth="1"/>
    <col min="13070" max="13070" width="20.42578125" style="4" customWidth="1"/>
    <col min="13071" max="13310" width="11.42578125" style="4"/>
    <col min="13311" max="13311" width="14.42578125" style="4" customWidth="1"/>
    <col min="13312" max="13312" width="22.140625" style="4" customWidth="1"/>
    <col min="13313" max="13313" width="16.85546875" style="4" customWidth="1"/>
    <col min="13314" max="13314" width="22.7109375" style="4" customWidth="1"/>
    <col min="13315" max="13315" width="20.28515625" style="4" customWidth="1"/>
    <col min="13316" max="13316" width="22.42578125" style="4" customWidth="1"/>
    <col min="13317" max="13317" width="25.42578125" style="4" customWidth="1"/>
    <col min="13318" max="13318" width="10" style="4" customWidth="1"/>
    <col min="13319" max="13319" width="15.28515625" style="4" customWidth="1"/>
    <col min="13320" max="13324" width="0" style="4" hidden="1" customWidth="1"/>
    <col min="13325" max="13325" width="13.85546875" style="4" customWidth="1"/>
    <col min="13326" max="13326" width="20.42578125" style="4" customWidth="1"/>
    <col min="13327" max="13566" width="11.42578125" style="4"/>
    <col min="13567" max="13567" width="14.42578125" style="4" customWidth="1"/>
    <col min="13568" max="13568" width="22.140625" style="4" customWidth="1"/>
    <col min="13569" max="13569" width="16.85546875" style="4" customWidth="1"/>
    <col min="13570" max="13570" width="22.7109375" style="4" customWidth="1"/>
    <col min="13571" max="13571" width="20.28515625" style="4" customWidth="1"/>
    <col min="13572" max="13572" width="22.42578125" style="4" customWidth="1"/>
    <col min="13573" max="13573" width="25.42578125" style="4" customWidth="1"/>
    <col min="13574" max="13574" width="10" style="4" customWidth="1"/>
    <col min="13575" max="13575" width="15.28515625" style="4" customWidth="1"/>
    <col min="13576" max="13580" width="0" style="4" hidden="1" customWidth="1"/>
    <col min="13581" max="13581" width="13.85546875" style="4" customWidth="1"/>
    <col min="13582" max="13582" width="20.42578125" style="4" customWidth="1"/>
    <col min="13583" max="13822" width="11.42578125" style="4"/>
    <col min="13823" max="13823" width="14.42578125" style="4" customWidth="1"/>
    <col min="13824" max="13824" width="22.140625" style="4" customWidth="1"/>
    <col min="13825" max="13825" width="16.85546875" style="4" customWidth="1"/>
    <col min="13826" max="13826" width="22.7109375" style="4" customWidth="1"/>
    <col min="13827" max="13827" width="20.28515625" style="4" customWidth="1"/>
    <col min="13828" max="13828" width="22.42578125" style="4" customWidth="1"/>
    <col min="13829" max="13829" width="25.42578125" style="4" customWidth="1"/>
    <col min="13830" max="13830" width="10" style="4" customWidth="1"/>
    <col min="13831" max="13831" width="15.28515625" style="4" customWidth="1"/>
    <col min="13832" max="13836" width="0" style="4" hidden="1" customWidth="1"/>
    <col min="13837" max="13837" width="13.85546875" style="4" customWidth="1"/>
    <col min="13838" max="13838" width="20.42578125" style="4" customWidth="1"/>
    <col min="13839" max="14078" width="11.42578125" style="4"/>
    <col min="14079" max="14079" width="14.42578125" style="4" customWidth="1"/>
    <col min="14080" max="14080" width="22.140625" style="4" customWidth="1"/>
    <col min="14081" max="14081" width="16.85546875" style="4" customWidth="1"/>
    <col min="14082" max="14082" width="22.7109375" style="4" customWidth="1"/>
    <col min="14083" max="14083" width="20.28515625" style="4" customWidth="1"/>
    <col min="14084" max="14084" width="22.42578125" style="4" customWidth="1"/>
    <col min="14085" max="14085" width="25.42578125" style="4" customWidth="1"/>
    <col min="14086" max="14086" width="10" style="4" customWidth="1"/>
    <col min="14087" max="14087" width="15.28515625" style="4" customWidth="1"/>
    <col min="14088" max="14092" width="0" style="4" hidden="1" customWidth="1"/>
    <col min="14093" max="14093" width="13.85546875" style="4" customWidth="1"/>
    <col min="14094" max="14094" width="20.42578125" style="4" customWidth="1"/>
    <col min="14095" max="14334" width="11.42578125" style="4"/>
    <col min="14335" max="14335" width="14.42578125" style="4" customWidth="1"/>
    <col min="14336" max="14336" width="22.140625" style="4" customWidth="1"/>
    <col min="14337" max="14337" width="16.85546875" style="4" customWidth="1"/>
    <col min="14338" max="14338" width="22.7109375" style="4" customWidth="1"/>
    <col min="14339" max="14339" width="20.28515625" style="4" customWidth="1"/>
    <col min="14340" max="14340" width="22.42578125" style="4" customWidth="1"/>
    <col min="14341" max="14341" width="25.42578125" style="4" customWidth="1"/>
    <col min="14342" max="14342" width="10" style="4" customWidth="1"/>
    <col min="14343" max="14343" width="15.28515625" style="4" customWidth="1"/>
    <col min="14344" max="14348" width="0" style="4" hidden="1" customWidth="1"/>
    <col min="14349" max="14349" width="13.85546875" style="4" customWidth="1"/>
    <col min="14350" max="14350" width="20.42578125" style="4" customWidth="1"/>
    <col min="14351" max="14590" width="11.42578125" style="4"/>
    <col min="14591" max="14591" width="14.42578125" style="4" customWidth="1"/>
    <col min="14592" max="14592" width="22.140625" style="4" customWidth="1"/>
    <col min="14593" max="14593" width="16.85546875" style="4" customWidth="1"/>
    <col min="14594" max="14594" width="22.7109375" style="4" customWidth="1"/>
    <col min="14595" max="14595" width="20.28515625" style="4" customWidth="1"/>
    <col min="14596" max="14596" width="22.42578125" style="4" customWidth="1"/>
    <col min="14597" max="14597" width="25.42578125" style="4" customWidth="1"/>
    <col min="14598" max="14598" width="10" style="4" customWidth="1"/>
    <col min="14599" max="14599" width="15.28515625" style="4" customWidth="1"/>
    <col min="14600" max="14604" width="0" style="4" hidden="1" customWidth="1"/>
    <col min="14605" max="14605" width="13.85546875" style="4" customWidth="1"/>
    <col min="14606" max="14606" width="20.42578125" style="4" customWidth="1"/>
    <col min="14607" max="14846" width="11.42578125" style="4"/>
    <col min="14847" max="14847" width="14.42578125" style="4" customWidth="1"/>
    <col min="14848" max="14848" width="22.140625" style="4" customWidth="1"/>
    <col min="14849" max="14849" width="16.85546875" style="4" customWidth="1"/>
    <col min="14850" max="14850" width="22.7109375" style="4" customWidth="1"/>
    <col min="14851" max="14851" width="20.28515625" style="4" customWidth="1"/>
    <col min="14852" max="14852" width="22.42578125" style="4" customWidth="1"/>
    <col min="14853" max="14853" width="25.42578125" style="4" customWidth="1"/>
    <col min="14854" max="14854" width="10" style="4" customWidth="1"/>
    <col min="14855" max="14855" width="15.28515625" style="4" customWidth="1"/>
    <col min="14856" max="14860" width="0" style="4" hidden="1" customWidth="1"/>
    <col min="14861" max="14861" width="13.85546875" style="4" customWidth="1"/>
    <col min="14862" max="14862" width="20.42578125" style="4" customWidth="1"/>
    <col min="14863" max="15102" width="11.42578125" style="4"/>
    <col min="15103" max="15103" width="14.42578125" style="4" customWidth="1"/>
    <col min="15104" max="15104" width="22.140625" style="4" customWidth="1"/>
    <col min="15105" max="15105" width="16.85546875" style="4" customWidth="1"/>
    <col min="15106" max="15106" width="22.7109375" style="4" customWidth="1"/>
    <col min="15107" max="15107" width="20.28515625" style="4" customWidth="1"/>
    <col min="15108" max="15108" width="22.42578125" style="4" customWidth="1"/>
    <col min="15109" max="15109" width="25.42578125" style="4" customWidth="1"/>
    <col min="15110" max="15110" width="10" style="4" customWidth="1"/>
    <col min="15111" max="15111" width="15.28515625" style="4" customWidth="1"/>
    <col min="15112" max="15116" width="0" style="4" hidden="1" customWidth="1"/>
    <col min="15117" max="15117" width="13.85546875" style="4" customWidth="1"/>
    <col min="15118" max="15118" width="20.42578125" style="4" customWidth="1"/>
    <col min="15119" max="15358" width="11.42578125" style="4"/>
    <col min="15359" max="15359" width="14.42578125" style="4" customWidth="1"/>
    <col min="15360" max="15360" width="22.140625" style="4" customWidth="1"/>
    <col min="15361" max="15361" width="16.85546875" style="4" customWidth="1"/>
    <col min="15362" max="15362" width="22.7109375" style="4" customWidth="1"/>
    <col min="15363" max="15363" width="20.28515625" style="4" customWidth="1"/>
    <col min="15364" max="15364" width="22.42578125" style="4" customWidth="1"/>
    <col min="15365" max="15365" width="25.42578125" style="4" customWidth="1"/>
    <col min="15366" max="15366" width="10" style="4" customWidth="1"/>
    <col min="15367" max="15367" width="15.28515625" style="4" customWidth="1"/>
    <col min="15368" max="15372" width="0" style="4" hidden="1" customWidth="1"/>
    <col min="15373" max="15373" width="13.85546875" style="4" customWidth="1"/>
    <col min="15374" max="15374" width="20.42578125" style="4" customWidth="1"/>
    <col min="15375" max="15614" width="11.42578125" style="4"/>
    <col min="15615" max="15615" width="14.42578125" style="4" customWidth="1"/>
    <col min="15616" max="15616" width="22.140625" style="4" customWidth="1"/>
    <col min="15617" max="15617" width="16.85546875" style="4" customWidth="1"/>
    <col min="15618" max="15618" width="22.7109375" style="4" customWidth="1"/>
    <col min="15619" max="15619" width="20.28515625" style="4" customWidth="1"/>
    <col min="15620" max="15620" width="22.42578125" style="4" customWidth="1"/>
    <col min="15621" max="15621" width="25.42578125" style="4" customWidth="1"/>
    <col min="15622" max="15622" width="10" style="4" customWidth="1"/>
    <col min="15623" max="15623" width="15.28515625" style="4" customWidth="1"/>
    <col min="15624" max="15628" width="0" style="4" hidden="1" customWidth="1"/>
    <col min="15629" max="15629" width="13.85546875" style="4" customWidth="1"/>
    <col min="15630" max="15630" width="20.42578125" style="4" customWidth="1"/>
    <col min="15631" max="15870" width="11.42578125" style="4"/>
    <col min="15871" max="15871" width="14.42578125" style="4" customWidth="1"/>
    <col min="15872" max="15872" width="22.140625" style="4" customWidth="1"/>
    <col min="15873" max="15873" width="16.85546875" style="4" customWidth="1"/>
    <col min="15874" max="15874" width="22.7109375" style="4" customWidth="1"/>
    <col min="15875" max="15875" width="20.28515625" style="4" customWidth="1"/>
    <col min="15876" max="15876" width="22.42578125" style="4" customWidth="1"/>
    <col min="15877" max="15877" width="25.42578125" style="4" customWidth="1"/>
    <col min="15878" max="15878" width="10" style="4" customWidth="1"/>
    <col min="15879" max="15879" width="15.28515625" style="4" customWidth="1"/>
    <col min="15880" max="15884" width="0" style="4" hidden="1" customWidth="1"/>
    <col min="15885" max="15885" width="13.85546875" style="4" customWidth="1"/>
    <col min="15886" max="15886" width="20.42578125" style="4" customWidth="1"/>
    <col min="15887" max="16126" width="11.42578125" style="4"/>
    <col min="16127" max="16127" width="14.42578125" style="4" customWidth="1"/>
    <col min="16128" max="16128" width="22.140625" style="4" customWidth="1"/>
    <col min="16129" max="16129" width="16.85546875" style="4" customWidth="1"/>
    <col min="16130" max="16130" width="22.7109375" style="4" customWidth="1"/>
    <col min="16131" max="16131" width="20.28515625" style="4" customWidth="1"/>
    <col min="16132" max="16132" width="22.42578125" style="4" customWidth="1"/>
    <col min="16133" max="16133" width="25.42578125" style="4" customWidth="1"/>
    <col min="16134" max="16134" width="10" style="4" customWidth="1"/>
    <col min="16135" max="16135" width="15.28515625" style="4" customWidth="1"/>
    <col min="16136" max="16140" width="0" style="4" hidden="1" customWidth="1"/>
    <col min="16141" max="16141" width="13.85546875" style="4" customWidth="1"/>
    <col min="16142" max="16142" width="20.42578125" style="4" customWidth="1"/>
    <col min="16143" max="16384" width="11.42578125" style="4"/>
  </cols>
  <sheetData>
    <row r="1" spans="1:15" s="1" customFormat="1" ht="21.75" customHeight="1">
      <c r="A1" s="403"/>
      <c r="B1" s="438"/>
      <c r="C1" s="439"/>
      <c r="D1" s="445" t="s">
        <v>17</v>
      </c>
      <c r="E1" s="485"/>
      <c r="F1" s="485"/>
      <c r="G1" s="485"/>
      <c r="H1" s="485"/>
      <c r="I1" s="485"/>
      <c r="J1" s="485"/>
      <c r="K1" s="485"/>
      <c r="L1" s="485"/>
      <c r="M1" s="486"/>
      <c r="N1" s="6" t="s">
        <v>0</v>
      </c>
    </row>
    <row r="2" spans="1:15" s="1" customFormat="1" ht="21.75" customHeight="1">
      <c r="A2" s="403"/>
      <c r="B2" s="440"/>
      <c r="C2" s="441"/>
      <c r="D2" s="487"/>
      <c r="E2" s="488"/>
      <c r="F2" s="488"/>
      <c r="G2" s="488"/>
      <c r="H2" s="488"/>
      <c r="I2" s="488"/>
      <c r="J2" s="488"/>
      <c r="K2" s="488"/>
      <c r="L2" s="488"/>
      <c r="M2" s="489"/>
      <c r="N2" s="55" t="s">
        <v>254</v>
      </c>
    </row>
    <row r="3" spans="1:15" s="1" customFormat="1" ht="21.75" customHeight="1">
      <c r="A3" s="403"/>
      <c r="B3" s="440"/>
      <c r="C3" s="441"/>
      <c r="D3" s="487"/>
      <c r="E3" s="488"/>
      <c r="F3" s="488"/>
      <c r="G3" s="488"/>
      <c r="H3" s="488"/>
      <c r="I3" s="488"/>
      <c r="J3" s="488"/>
      <c r="K3" s="488"/>
      <c r="L3" s="488"/>
      <c r="M3" s="489"/>
      <c r="N3" s="6" t="s">
        <v>255</v>
      </c>
    </row>
    <row r="4" spans="1:15" s="1" customFormat="1" ht="21.75" customHeight="1">
      <c r="A4" s="403"/>
      <c r="B4" s="442"/>
      <c r="C4" s="443"/>
      <c r="D4" s="490"/>
      <c r="E4" s="491"/>
      <c r="F4" s="491"/>
      <c r="G4" s="491"/>
      <c r="H4" s="491"/>
      <c r="I4" s="491"/>
      <c r="J4" s="491"/>
      <c r="K4" s="491"/>
      <c r="L4" s="491"/>
      <c r="M4" s="492"/>
      <c r="N4" s="6" t="s">
        <v>1</v>
      </c>
    </row>
    <row r="5" spans="1:15" s="1" customFormat="1" ht="28.5" customHeight="1">
      <c r="A5" s="403"/>
      <c r="B5" s="407"/>
      <c r="C5" s="407"/>
      <c r="D5" s="407"/>
      <c r="E5" s="407"/>
      <c r="F5" s="407"/>
      <c r="G5" s="407"/>
      <c r="H5" s="407"/>
      <c r="I5" s="407"/>
      <c r="J5" s="407"/>
      <c r="K5" s="407"/>
      <c r="L5" s="407"/>
      <c r="M5" s="407"/>
      <c r="N5" s="407"/>
    </row>
    <row r="6" spans="1:15" s="2" customFormat="1" ht="28.5" customHeight="1">
      <c r="A6" s="403"/>
      <c r="B6" s="408" t="s">
        <v>2</v>
      </c>
      <c r="C6" s="408"/>
      <c r="D6" s="408"/>
      <c r="E6" s="408"/>
      <c r="F6" s="408"/>
      <c r="G6" s="408"/>
      <c r="H6" s="408"/>
      <c r="I6" s="408"/>
      <c r="J6" s="408"/>
      <c r="K6" s="408"/>
      <c r="L6" s="408"/>
      <c r="M6" s="408"/>
      <c r="N6" s="408"/>
    </row>
    <row r="7" spans="1:15" s="2" customFormat="1" ht="28.5" customHeight="1">
      <c r="A7" s="403"/>
      <c r="B7" s="408" t="s">
        <v>8</v>
      </c>
      <c r="C7" s="408"/>
      <c r="D7" s="408"/>
      <c r="E7" s="408"/>
      <c r="F7" s="408"/>
      <c r="G7" s="408"/>
      <c r="H7" s="8"/>
      <c r="I7" s="181"/>
      <c r="J7" s="181"/>
      <c r="K7" s="181"/>
      <c r="L7" s="8"/>
      <c r="M7" s="8"/>
      <c r="N7" s="8"/>
    </row>
    <row r="8" spans="1:15" s="2" customFormat="1" ht="28.5" customHeight="1">
      <c r="A8" s="403"/>
      <c r="B8" s="408" t="s">
        <v>3</v>
      </c>
      <c r="C8" s="408"/>
      <c r="D8" s="408"/>
      <c r="E8" s="408"/>
      <c r="F8" s="408"/>
      <c r="G8" s="408"/>
      <c r="H8" s="408"/>
      <c r="I8" s="181"/>
      <c r="J8" s="181"/>
      <c r="K8" s="181"/>
      <c r="L8" s="8"/>
      <c r="M8" s="8"/>
      <c r="N8" s="8"/>
    </row>
    <row r="9" spans="1:15" s="1" customFormat="1" ht="28.5" customHeight="1">
      <c r="A9" s="403"/>
      <c r="B9" s="481" t="s">
        <v>394</v>
      </c>
      <c r="C9" s="481"/>
      <c r="D9" s="481"/>
      <c r="E9" s="481"/>
      <c r="F9" s="481"/>
      <c r="G9" s="481"/>
      <c r="H9" s="481"/>
      <c r="I9" s="481"/>
      <c r="J9" s="481"/>
      <c r="K9" s="481"/>
      <c r="L9" s="481"/>
      <c r="M9" s="481"/>
      <c r="N9" s="481"/>
    </row>
    <row r="10" spans="1:15" s="1" customFormat="1" ht="28.5" customHeight="1" thickBot="1">
      <c r="A10" s="403"/>
      <c r="B10" s="407"/>
      <c r="C10" s="407"/>
      <c r="D10" s="407"/>
      <c r="E10" s="407"/>
      <c r="F10" s="407"/>
      <c r="G10" s="407"/>
      <c r="H10" s="407"/>
      <c r="I10" s="407"/>
      <c r="J10" s="407"/>
      <c r="K10" s="407"/>
      <c r="L10" s="407"/>
      <c r="M10" s="407"/>
      <c r="N10" s="407"/>
    </row>
    <row r="11" spans="1:15" s="1" customFormat="1" ht="28.5" customHeight="1" thickBot="1">
      <c r="A11" s="403"/>
      <c r="B11" s="410" t="s">
        <v>62</v>
      </c>
      <c r="C11" s="454" t="s">
        <v>63</v>
      </c>
      <c r="D11" s="454" t="s">
        <v>4</v>
      </c>
      <c r="E11" s="397" t="s">
        <v>41</v>
      </c>
      <c r="F11" s="397" t="s">
        <v>5</v>
      </c>
      <c r="G11" s="397" t="s">
        <v>14</v>
      </c>
      <c r="H11" s="482" t="s">
        <v>6</v>
      </c>
      <c r="I11" s="499" t="s">
        <v>447</v>
      </c>
      <c r="J11" s="500"/>
      <c r="K11" s="500"/>
      <c r="L11" s="501"/>
      <c r="M11" s="466" t="s">
        <v>12</v>
      </c>
      <c r="N11" s="434" t="s">
        <v>13</v>
      </c>
      <c r="O11" s="395" t="s">
        <v>11</v>
      </c>
    </row>
    <row r="12" spans="1:15" s="3" customFormat="1" ht="28.5" customHeight="1" thickBot="1">
      <c r="A12" s="403"/>
      <c r="B12" s="453"/>
      <c r="C12" s="455"/>
      <c r="D12" s="455"/>
      <c r="E12" s="426"/>
      <c r="F12" s="426"/>
      <c r="G12" s="426"/>
      <c r="H12" s="483"/>
      <c r="I12" s="321" t="s">
        <v>449</v>
      </c>
      <c r="J12" s="322" t="s">
        <v>450</v>
      </c>
      <c r="K12" s="322" t="s">
        <v>452</v>
      </c>
      <c r="L12" s="323" t="s">
        <v>451</v>
      </c>
      <c r="M12" s="484"/>
      <c r="N12" s="435"/>
      <c r="O12" s="444"/>
    </row>
    <row r="13" spans="1:15" s="7" customFormat="1" ht="62.25" customHeight="1">
      <c r="A13" s="403"/>
      <c r="B13" s="413" t="s">
        <v>69</v>
      </c>
      <c r="C13" s="494" t="s">
        <v>393</v>
      </c>
      <c r="D13" s="474" t="s">
        <v>105</v>
      </c>
      <c r="E13" s="214" t="s">
        <v>65</v>
      </c>
      <c r="F13" s="215" t="s">
        <v>71</v>
      </c>
      <c r="G13" s="216" t="s">
        <v>76</v>
      </c>
      <c r="H13" s="227">
        <v>3</v>
      </c>
      <c r="I13" s="302" t="s">
        <v>444</v>
      </c>
      <c r="J13" s="302">
        <f>1/3</f>
        <v>0.33333333333333331</v>
      </c>
      <c r="K13" s="302">
        <f>2/3</f>
        <v>0.66666666666666663</v>
      </c>
      <c r="L13" s="297"/>
      <c r="M13" s="217">
        <v>43586</v>
      </c>
      <c r="N13" s="217">
        <v>43861</v>
      </c>
      <c r="O13" s="218" t="s">
        <v>77</v>
      </c>
    </row>
    <row r="14" spans="1:15" s="7" customFormat="1" ht="91.5" customHeight="1">
      <c r="B14" s="413"/>
      <c r="C14" s="494"/>
      <c r="D14" s="475"/>
      <c r="E14" s="185" t="s">
        <v>66</v>
      </c>
      <c r="F14" s="25" t="s">
        <v>400</v>
      </c>
      <c r="G14" s="22" t="s">
        <v>421</v>
      </c>
      <c r="H14" s="60">
        <v>4</v>
      </c>
      <c r="I14" s="225">
        <f>1/4</f>
        <v>0.25</v>
      </c>
      <c r="J14" s="225">
        <f>2/4</f>
        <v>0.5</v>
      </c>
      <c r="K14" s="225">
        <f>3/4</f>
        <v>0.75</v>
      </c>
      <c r="L14" s="112"/>
      <c r="M14" s="28">
        <v>43556</v>
      </c>
      <c r="N14" s="28">
        <v>43861</v>
      </c>
      <c r="O14" s="219" t="s">
        <v>9</v>
      </c>
    </row>
    <row r="15" spans="1:15" s="7" customFormat="1" ht="66" customHeight="1">
      <c r="B15" s="413"/>
      <c r="C15" s="494"/>
      <c r="D15" s="475"/>
      <c r="E15" s="21" t="s">
        <v>67</v>
      </c>
      <c r="F15" s="21" t="s">
        <v>72</v>
      </c>
      <c r="G15" s="22" t="s">
        <v>78</v>
      </c>
      <c r="H15" s="60">
        <v>1</v>
      </c>
      <c r="I15" s="225" t="s">
        <v>444</v>
      </c>
      <c r="J15" s="225">
        <f>1/1</f>
        <v>1</v>
      </c>
      <c r="K15" s="225" t="s">
        <v>456</v>
      </c>
      <c r="L15" s="112"/>
      <c r="M15" s="28">
        <v>43617</v>
      </c>
      <c r="N15" s="28">
        <v>43646</v>
      </c>
      <c r="O15" s="219" t="s">
        <v>9</v>
      </c>
    </row>
    <row r="16" spans="1:15" s="7" customFormat="1" ht="42" customHeight="1">
      <c r="B16" s="413"/>
      <c r="C16" s="494"/>
      <c r="D16" s="475"/>
      <c r="E16" s="498" t="s">
        <v>68</v>
      </c>
      <c r="F16" s="21" t="s">
        <v>422</v>
      </c>
      <c r="G16" s="23" t="s">
        <v>423</v>
      </c>
      <c r="H16" s="45">
        <v>2</v>
      </c>
      <c r="I16" s="16">
        <f>1/2</f>
        <v>0.5</v>
      </c>
      <c r="J16" s="16">
        <f>1/2</f>
        <v>0.5</v>
      </c>
      <c r="K16" s="16">
        <f>1/2</f>
        <v>0.5</v>
      </c>
      <c r="L16" s="112"/>
      <c r="M16" s="28">
        <v>43497</v>
      </c>
      <c r="N16" s="28">
        <v>43830</v>
      </c>
      <c r="O16" s="219" t="s">
        <v>9</v>
      </c>
    </row>
    <row r="17" spans="2:15" s="7" customFormat="1" ht="56.25" customHeight="1">
      <c r="B17" s="413"/>
      <c r="C17" s="494"/>
      <c r="D17" s="475"/>
      <c r="E17" s="498"/>
      <c r="F17" s="31" t="s">
        <v>75</v>
      </c>
      <c r="G17" s="22" t="s">
        <v>79</v>
      </c>
      <c r="H17" s="60">
        <v>1</v>
      </c>
      <c r="I17" s="225">
        <f>1/1</f>
        <v>1</v>
      </c>
      <c r="J17" s="225">
        <f>1/1</f>
        <v>1</v>
      </c>
      <c r="K17" s="225" t="s">
        <v>456</v>
      </c>
      <c r="L17" s="112"/>
      <c r="M17" s="28">
        <v>43466</v>
      </c>
      <c r="N17" s="28">
        <v>43861</v>
      </c>
      <c r="O17" s="219" t="s">
        <v>9</v>
      </c>
    </row>
    <row r="18" spans="2:15" s="7" customFormat="1" ht="28.5" customHeight="1">
      <c r="B18" s="413"/>
      <c r="C18" s="494"/>
      <c r="D18" s="475"/>
      <c r="E18" s="467" t="s">
        <v>51</v>
      </c>
      <c r="F18" s="184" t="s">
        <v>54</v>
      </c>
      <c r="G18" s="12" t="s">
        <v>81</v>
      </c>
      <c r="H18" s="60">
        <v>4</v>
      </c>
      <c r="I18" s="225">
        <f>1/4</f>
        <v>0.25</v>
      </c>
      <c r="J18" s="225">
        <f>2/4</f>
        <v>0.5</v>
      </c>
      <c r="K18" s="225">
        <f>3/4</f>
        <v>0.75</v>
      </c>
      <c r="L18" s="112"/>
      <c r="M18" s="28">
        <v>43556</v>
      </c>
      <c r="N18" s="28">
        <v>43861</v>
      </c>
      <c r="O18" s="219" t="s">
        <v>9</v>
      </c>
    </row>
    <row r="19" spans="2:15" s="7" customFormat="1" ht="32.25" customHeight="1">
      <c r="B19" s="413"/>
      <c r="C19" s="494"/>
      <c r="D19" s="475"/>
      <c r="E19" s="467"/>
      <c r="F19" s="184" t="s">
        <v>55</v>
      </c>
      <c r="G19" s="12" t="s">
        <v>83</v>
      </c>
      <c r="H19" s="60">
        <v>2</v>
      </c>
      <c r="I19" s="273" t="s">
        <v>444</v>
      </c>
      <c r="J19" s="273">
        <f>1/2</f>
        <v>0.5</v>
      </c>
      <c r="K19" s="273" t="s">
        <v>456</v>
      </c>
      <c r="L19" s="112"/>
      <c r="M19" s="28">
        <v>43647</v>
      </c>
      <c r="N19" s="28">
        <v>43861</v>
      </c>
      <c r="O19" s="219" t="s">
        <v>424</v>
      </c>
    </row>
    <row r="20" spans="2:15" s="7" customFormat="1" ht="28.5" customHeight="1">
      <c r="B20" s="413"/>
      <c r="C20" s="494"/>
      <c r="D20" s="475"/>
      <c r="E20" s="467"/>
      <c r="F20" s="184" t="s">
        <v>56</v>
      </c>
      <c r="G20" s="12" t="s">
        <v>84</v>
      </c>
      <c r="H20" s="60">
        <v>3</v>
      </c>
      <c r="I20" s="225" t="s">
        <v>444</v>
      </c>
      <c r="J20" s="225">
        <f>1/3</f>
        <v>0.33333333333333331</v>
      </c>
      <c r="K20" s="225">
        <f>2/3</f>
        <v>0.66666666666666663</v>
      </c>
      <c r="L20" s="112"/>
      <c r="M20" s="28">
        <v>43586</v>
      </c>
      <c r="N20" s="28">
        <v>43861</v>
      </c>
      <c r="O20" s="219" t="s">
        <v>77</v>
      </c>
    </row>
    <row r="21" spans="2:15" ht="31.5" customHeight="1">
      <c r="B21" s="413"/>
      <c r="C21" s="494"/>
      <c r="D21" s="475"/>
      <c r="E21" s="467"/>
      <c r="F21" s="184" t="s">
        <v>57</v>
      </c>
      <c r="G21" s="12" t="s">
        <v>85</v>
      </c>
      <c r="H21" s="60">
        <v>6</v>
      </c>
      <c r="I21" s="225">
        <f>3/6</f>
        <v>0.5</v>
      </c>
      <c r="J21" s="225">
        <f>5/6</f>
        <v>0.83333333333333337</v>
      </c>
      <c r="K21" s="225">
        <f>6/6</f>
        <v>1</v>
      </c>
      <c r="L21" s="77"/>
      <c r="M21" s="28">
        <v>43466</v>
      </c>
      <c r="N21" s="28">
        <v>43830</v>
      </c>
      <c r="O21" s="219" t="s">
        <v>9</v>
      </c>
    </row>
    <row r="22" spans="2:15" ht="40.5" customHeight="1">
      <c r="B22" s="413"/>
      <c r="C22" s="494"/>
      <c r="D22" s="475"/>
      <c r="E22" s="467"/>
      <c r="F22" s="184" t="s">
        <v>430</v>
      </c>
      <c r="G22" s="12" t="s">
        <v>431</v>
      </c>
      <c r="H22" s="60">
        <v>1</v>
      </c>
      <c r="I22" s="225">
        <f>1/1</f>
        <v>1</v>
      </c>
      <c r="J22" s="225">
        <f>1/1</f>
        <v>1</v>
      </c>
      <c r="K22" s="225" t="s">
        <v>456</v>
      </c>
      <c r="L22" s="77"/>
      <c r="M22" s="28">
        <v>43497</v>
      </c>
      <c r="N22" s="28">
        <v>43524</v>
      </c>
      <c r="O22" s="219" t="s">
        <v>9</v>
      </c>
    </row>
    <row r="23" spans="2:15" ht="50.25" customHeight="1">
      <c r="B23" s="413"/>
      <c r="C23" s="494"/>
      <c r="D23" s="475"/>
      <c r="E23" s="467"/>
      <c r="F23" s="74" t="s">
        <v>426</v>
      </c>
      <c r="G23" s="74" t="s">
        <v>427</v>
      </c>
      <c r="H23" s="60">
        <v>2</v>
      </c>
      <c r="I23" s="225">
        <f>1/2</f>
        <v>0.5</v>
      </c>
      <c r="J23" s="225">
        <f>2/2</f>
        <v>1</v>
      </c>
      <c r="K23" s="225" t="s">
        <v>456</v>
      </c>
      <c r="L23" s="77"/>
      <c r="M23" s="28">
        <v>43647</v>
      </c>
      <c r="N23" s="28">
        <v>43861</v>
      </c>
      <c r="O23" s="219" t="s">
        <v>9</v>
      </c>
    </row>
    <row r="24" spans="2:15" ht="41.25" customHeight="1">
      <c r="B24" s="413"/>
      <c r="C24" s="494"/>
      <c r="D24" s="475"/>
      <c r="E24" s="467"/>
      <c r="F24" s="184" t="s">
        <v>425</v>
      </c>
      <c r="G24" s="12" t="s">
        <v>428</v>
      </c>
      <c r="H24" s="60">
        <v>1</v>
      </c>
      <c r="I24" s="225">
        <f>1/1</f>
        <v>1</v>
      </c>
      <c r="J24" s="225">
        <f>1/1</f>
        <v>1</v>
      </c>
      <c r="K24" s="225" t="s">
        <v>456</v>
      </c>
      <c r="L24" s="77"/>
      <c r="M24" s="28">
        <v>43466</v>
      </c>
      <c r="N24" s="28">
        <v>43534</v>
      </c>
      <c r="O24" s="219" t="s">
        <v>429</v>
      </c>
    </row>
    <row r="25" spans="2:15" ht="20.25" customHeight="1">
      <c r="B25" s="413"/>
      <c r="C25" s="494"/>
      <c r="D25" s="475"/>
      <c r="E25" s="183" t="s">
        <v>52</v>
      </c>
      <c r="F25" s="184" t="s">
        <v>74</v>
      </c>
      <c r="G25" s="12" t="s">
        <v>61</v>
      </c>
      <c r="H25" s="60">
        <v>2</v>
      </c>
      <c r="I25" s="225" t="s">
        <v>444</v>
      </c>
      <c r="J25" s="225">
        <f>1/2</f>
        <v>0.5</v>
      </c>
      <c r="K25" s="225" t="s">
        <v>456</v>
      </c>
      <c r="L25" s="77"/>
      <c r="M25" s="28">
        <v>43617</v>
      </c>
      <c r="N25" s="29">
        <v>43861</v>
      </c>
      <c r="O25" s="220" t="s">
        <v>9</v>
      </c>
    </row>
    <row r="26" spans="2:15" ht="46.5" customHeight="1">
      <c r="B26" s="413"/>
      <c r="C26" s="494"/>
      <c r="D26" s="475"/>
      <c r="E26" s="467" t="s">
        <v>53</v>
      </c>
      <c r="F26" s="184" t="s">
        <v>460</v>
      </c>
      <c r="G26" s="12" t="s">
        <v>461</v>
      </c>
      <c r="H26" s="225">
        <v>1</v>
      </c>
      <c r="I26" s="225">
        <f>1/1</f>
        <v>1</v>
      </c>
      <c r="J26" s="225">
        <f>1/1</f>
        <v>1</v>
      </c>
      <c r="K26" s="225" t="s">
        <v>456</v>
      </c>
      <c r="L26" s="77"/>
      <c r="M26" s="28">
        <v>43525</v>
      </c>
      <c r="N26" s="28">
        <v>43830</v>
      </c>
      <c r="O26" s="219" t="s">
        <v>80</v>
      </c>
    </row>
    <row r="27" spans="2:15" ht="24.75" customHeight="1">
      <c r="B27" s="413"/>
      <c r="C27" s="494"/>
      <c r="D27" s="475"/>
      <c r="E27" s="467"/>
      <c r="F27" s="184" t="s">
        <v>462</v>
      </c>
      <c r="G27" s="12" t="s">
        <v>463</v>
      </c>
      <c r="H27" s="225">
        <v>0.9</v>
      </c>
      <c r="I27" s="273" t="s">
        <v>444</v>
      </c>
      <c r="J27" s="273">
        <f>25/44</f>
        <v>0.56818181818181823</v>
      </c>
      <c r="K27" s="273">
        <f>29/47</f>
        <v>0.61702127659574468</v>
      </c>
      <c r="L27" s="77"/>
      <c r="M27" s="28">
        <v>43556</v>
      </c>
      <c r="N27" s="28">
        <v>43830</v>
      </c>
      <c r="O27" s="219" t="s">
        <v>9</v>
      </c>
    </row>
    <row r="28" spans="2:15" ht="28.5" customHeight="1">
      <c r="B28" s="413"/>
      <c r="C28" s="494"/>
      <c r="D28" s="475"/>
      <c r="E28" s="467"/>
      <c r="F28" s="184" t="s">
        <v>58</v>
      </c>
      <c r="G28" s="20" t="s">
        <v>86</v>
      </c>
      <c r="H28" s="225">
        <v>1</v>
      </c>
      <c r="I28" s="273" t="s">
        <v>444</v>
      </c>
      <c r="J28" s="273">
        <f>25/25</f>
        <v>1</v>
      </c>
      <c r="K28" s="273">
        <f>29/47</f>
        <v>0.61702127659574468</v>
      </c>
      <c r="L28" s="77"/>
      <c r="M28" s="28">
        <v>43525</v>
      </c>
      <c r="N28" s="28">
        <v>43861</v>
      </c>
      <c r="O28" s="219" t="s">
        <v>9</v>
      </c>
    </row>
    <row r="29" spans="2:15" ht="45" customHeight="1">
      <c r="B29" s="413"/>
      <c r="C29" s="494"/>
      <c r="D29" s="475"/>
      <c r="E29" s="467"/>
      <c r="F29" s="184" t="s">
        <v>87</v>
      </c>
      <c r="G29" s="20" t="s">
        <v>90</v>
      </c>
      <c r="H29" s="192">
        <v>3</v>
      </c>
      <c r="I29" s="225">
        <f>1/3</f>
        <v>0.33333333333333331</v>
      </c>
      <c r="J29" s="225">
        <f>2/3</f>
        <v>0.66666666666666663</v>
      </c>
      <c r="K29" s="225" t="s">
        <v>456</v>
      </c>
      <c r="L29" s="77"/>
      <c r="M29" s="28">
        <v>43525</v>
      </c>
      <c r="N29" s="28">
        <v>43921</v>
      </c>
      <c r="O29" s="219" t="s">
        <v>9</v>
      </c>
    </row>
    <row r="30" spans="2:15" ht="36.75" customHeight="1">
      <c r="B30" s="413"/>
      <c r="C30" s="494"/>
      <c r="D30" s="475"/>
      <c r="E30" s="467"/>
      <c r="F30" s="184" t="s">
        <v>59</v>
      </c>
      <c r="G30" s="20" t="s">
        <v>64</v>
      </c>
      <c r="H30" s="60">
        <v>1</v>
      </c>
      <c r="I30" s="225">
        <f>1/1</f>
        <v>1</v>
      </c>
      <c r="J30" s="225">
        <f>1/1</f>
        <v>1</v>
      </c>
      <c r="K30" s="225" t="s">
        <v>456</v>
      </c>
      <c r="L30" s="77"/>
      <c r="M30" s="28" t="s">
        <v>433</v>
      </c>
      <c r="N30" s="28" t="s">
        <v>433</v>
      </c>
      <c r="O30" s="219" t="s">
        <v>432</v>
      </c>
    </row>
    <row r="31" spans="2:15" ht="45" customHeight="1">
      <c r="B31" s="413"/>
      <c r="C31" s="494"/>
      <c r="D31" s="475"/>
      <c r="E31" s="496" t="s">
        <v>464</v>
      </c>
      <c r="F31" s="184" t="s">
        <v>88</v>
      </c>
      <c r="G31" s="12" t="s">
        <v>89</v>
      </c>
      <c r="H31" s="192">
        <v>1</v>
      </c>
      <c r="I31" s="225" t="s">
        <v>444</v>
      </c>
      <c r="J31" s="225">
        <f>1/1</f>
        <v>1</v>
      </c>
      <c r="K31" s="225">
        <v>1</v>
      </c>
      <c r="L31" s="77"/>
      <c r="M31" s="23" t="s">
        <v>91</v>
      </c>
      <c r="N31" s="23" t="s">
        <v>91</v>
      </c>
      <c r="O31" s="219" t="s">
        <v>9</v>
      </c>
    </row>
    <row r="32" spans="2:15" ht="41.25" customHeight="1" thickBot="1">
      <c r="B32" s="414"/>
      <c r="C32" s="495"/>
      <c r="D32" s="476"/>
      <c r="E32" s="497"/>
      <c r="F32" s="221" t="s">
        <v>60</v>
      </c>
      <c r="G32" s="206" t="s">
        <v>92</v>
      </c>
      <c r="H32" s="267">
        <v>3</v>
      </c>
      <c r="I32" s="273">
        <f>1/3</f>
        <v>0.33333333333333331</v>
      </c>
      <c r="J32" s="273">
        <f>2/3</f>
        <v>0.66666666666666663</v>
      </c>
      <c r="K32" s="273">
        <f>3/3</f>
        <v>1</v>
      </c>
      <c r="L32" s="222"/>
      <c r="M32" s="223">
        <v>43466</v>
      </c>
      <c r="N32" s="223">
        <v>43830</v>
      </c>
      <c r="O32" s="224" t="s">
        <v>93</v>
      </c>
    </row>
    <row r="33" spans="9:15">
      <c r="I33" s="86">
        <f>AVERAGE(I14:I32)</f>
        <v>0.63888888888888884</v>
      </c>
      <c r="J33" s="86">
        <f>AVERAGE(J13:J32)</f>
        <v>0.7450757575757575</v>
      </c>
      <c r="K33" s="86">
        <f>AVERAGE(K13:K32)</f>
        <v>0.75673758865248231</v>
      </c>
      <c r="M33" s="4"/>
      <c r="N33" s="493" t="s">
        <v>7</v>
      </c>
      <c r="O33" s="493"/>
    </row>
    <row r="34" spans="9:15">
      <c r="M34" s="4"/>
      <c r="N34" s="5"/>
    </row>
  </sheetData>
  <mergeCells count="28">
    <mergeCell ref="N33:O33"/>
    <mergeCell ref="O11:O12"/>
    <mergeCell ref="B13:B32"/>
    <mergeCell ref="C13:C32"/>
    <mergeCell ref="D13:D32"/>
    <mergeCell ref="E26:E30"/>
    <mergeCell ref="E31:E32"/>
    <mergeCell ref="D11:D12"/>
    <mergeCell ref="N11:N12"/>
    <mergeCell ref="E16:E17"/>
    <mergeCell ref="E18:E24"/>
    <mergeCell ref="I11:L11"/>
    <mergeCell ref="A1:A13"/>
    <mergeCell ref="B5:N5"/>
    <mergeCell ref="B6:N6"/>
    <mergeCell ref="B7:G7"/>
    <mergeCell ref="B8:H8"/>
    <mergeCell ref="B9:N9"/>
    <mergeCell ref="B10:N10"/>
    <mergeCell ref="B11:B12"/>
    <mergeCell ref="B1:C4"/>
    <mergeCell ref="C11:C12"/>
    <mergeCell ref="E11:E12"/>
    <mergeCell ref="F11:F12"/>
    <mergeCell ref="H11:H12"/>
    <mergeCell ref="M11:M12"/>
    <mergeCell ref="G11:G12"/>
    <mergeCell ref="D1:M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
  <sheetViews>
    <sheetView topLeftCell="D5" zoomScale="80" zoomScaleNormal="80" workbookViewId="0">
      <selection activeCell="J15" sqref="J15"/>
    </sheetView>
  </sheetViews>
  <sheetFormatPr baseColWidth="10" defaultRowHeight="12"/>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8" width="21.140625" style="4" customWidth="1"/>
    <col min="9" max="9" width="11.7109375" style="4" customWidth="1"/>
    <col min="10" max="10" width="10.5703125" style="5" customWidth="1"/>
    <col min="11" max="11" width="14.28515625" style="5" customWidth="1"/>
    <col min="12" max="12" width="11.7109375" style="5" customWidth="1"/>
    <col min="13" max="13" width="22" style="4" customWidth="1"/>
    <col min="14" max="14" width="17.85546875" style="4" customWidth="1"/>
    <col min="15" max="15" width="25.140625" style="4" customWidth="1"/>
    <col min="16"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5" s="1" customFormat="1" ht="21.75" customHeight="1">
      <c r="A1" s="403"/>
      <c r="B1" s="404"/>
      <c r="C1" s="504"/>
      <c r="D1" s="511" t="s">
        <v>18</v>
      </c>
      <c r="E1" s="512"/>
      <c r="F1" s="512"/>
      <c r="G1" s="512"/>
      <c r="H1" s="512"/>
      <c r="I1" s="512"/>
      <c r="J1" s="512"/>
      <c r="K1" s="512"/>
      <c r="L1" s="512"/>
      <c r="M1" s="512"/>
      <c r="N1" s="513"/>
      <c r="O1" s="211" t="s">
        <v>0</v>
      </c>
    </row>
    <row r="2" spans="1:15" s="1" customFormat="1" ht="21.75" customHeight="1">
      <c r="A2" s="403"/>
      <c r="B2" s="405"/>
      <c r="C2" s="505"/>
      <c r="D2" s="423"/>
      <c r="E2" s="424"/>
      <c r="F2" s="424"/>
      <c r="G2" s="424"/>
      <c r="H2" s="424"/>
      <c r="I2" s="424"/>
      <c r="J2" s="424"/>
      <c r="K2" s="424"/>
      <c r="L2" s="424"/>
      <c r="M2" s="424"/>
      <c r="N2" s="425"/>
      <c r="O2" s="212" t="s">
        <v>254</v>
      </c>
    </row>
    <row r="3" spans="1:15" s="1" customFormat="1" ht="21.75" customHeight="1">
      <c r="A3" s="403"/>
      <c r="B3" s="405"/>
      <c r="C3" s="505"/>
      <c r="D3" s="423"/>
      <c r="E3" s="424"/>
      <c r="F3" s="424"/>
      <c r="G3" s="424"/>
      <c r="H3" s="424"/>
      <c r="I3" s="424"/>
      <c r="J3" s="424"/>
      <c r="K3" s="424"/>
      <c r="L3" s="424"/>
      <c r="M3" s="424"/>
      <c r="N3" s="425"/>
      <c r="O3" s="211" t="s">
        <v>255</v>
      </c>
    </row>
    <row r="4" spans="1:15" s="1" customFormat="1" ht="21.75" customHeight="1" thickBot="1">
      <c r="A4" s="403"/>
      <c r="B4" s="406"/>
      <c r="C4" s="506"/>
      <c r="D4" s="514"/>
      <c r="E4" s="515"/>
      <c r="F4" s="515"/>
      <c r="G4" s="515"/>
      <c r="H4" s="515"/>
      <c r="I4" s="515"/>
      <c r="J4" s="515"/>
      <c r="K4" s="515"/>
      <c r="L4" s="515"/>
      <c r="M4" s="515"/>
      <c r="N4" s="516"/>
      <c r="O4" s="211" t="s">
        <v>1</v>
      </c>
    </row>
    <row r="5" spans="1:15" s="1" customFormat="1" ht="28.5" customHeight="1">
      <c r="A5" s="403"/>
      <c r="B5" s="407"/>
      <c r="C5" s="407"/>
      <c r="D5" s="407"/>
      <c r="E5" s="407"/>
      <c r="F5" s="407"/>
      <c r="G5" s="407"/>
      <c r="H5" s="407"/>
      <c r="I5" s="407"/>
      <c r="J5" s="407"/>
      <c r="K5" s="407"/>
      <c r="L5" s="407"/>
      <c r="M5" s="407"/>
    </row>
    <row r="6" spans="1:15" s="2" customFormat="1" ht="21.75" customHeight="1">
      <c r="A6" s="403"/>
      <c r="B6" s="408" t="s">
        <v>2</v>
      </c>
      <c r="C6" s="408"/>
      <c r="D6" s="408"/>
      <c r="E6" s="408"/>
      <c r="F6" s="408"/>
      <c r="G6" s="408"/>
      <c r="H6" s="408"/>
      <c r="I6" s="408"/>
      <c r="J6" s="408"/>
      <c r="K6" s="408"/>
      <c r="L6" s="408"/>
      <c r="M6" s="408"/>
    </row>
    <row r="7" spans="1:15" s="2" customFormat="1" ht="20.25" customHeight="1">
      <c r="A7" s="403"/>
      <c r="B7" s="408" t="s">
        <v>8</v>
      </c>
      <c r="C7" s="408"/>
      <c r="D7" s="408"/>
      <c r="E7" s="408"/>
      <c r="F7" s="408"/>
      <c r="G7" s="408"/>
      <c r="H7" s="8"/>
      <c r="I7" s="8"/>
      <c r="J7" s="8"/>
      <c r="K7" s="181"/>
      <c r="L7" s="181"/>
      <c r="M7" s="8"/>
    </row>
    <row r="8" spans="1:15" s="2" customFormat="1" ht="28.5" customHeight="1">
      <c r="A8" s="403"/>
      <c r="B8" s="408" t="s">
        <v>3</v>
      </c>
      <c r="C8" s="408"/>
      <c r="D8" s="408"/>
      <c r="E8" s="408"/>
      <c r="F8" s="408"/>
      <c r="G8" s="408"/>
      <c r="H8" s="408"/>
      <c r="I8" s="8"/>
      <c r="J8" s="8"/>
      <c r="K8" s="181"/>
      <c r="L8" s="181"/>
      <c r="M8" s="8"/>
    </row>
    <row r="9" spans="1:15" s="1" customFormat="1" ht="17.25" customHeight="1">
      <c r="A9" s="403"/>
      <c r="B9" s="409" t="s">
        <v>394</v>
      </c>
      <c r="C9" s="409"/>
      <c r="D9" s="409"/>
      <c r="E9" s="409"/>
      <c r="F9" s="409"/>
      <c r="G9" s="409"/>
      <c r="H9" s="409"/>
      <c r="I9" s="409"/>
      <c r="J9" s="409"/>
      <c r="K9" s="409"/>
      <c r="L9" s="409"/>
      <c r="M9" s="409"/>
    </row>
    <row r="10" spans="1:15" s="1" customFormat="1" ht="16.5" customHeight="1" thickBot="1">
      <c r="A10" s="403"/>
      <c r="B10" s="407"/>
      <c r="C10" s="407"/>
      <c r="D10" s="407"/>
      <c r="E10" s="407"/>
      <c r="F10" s="407"/>
      <c r="G10" s="407"/>
      <c r="H10" s="407"/>
      <c r="I10" s="407"/>
      <c r="J10" s="407"/>
      <c r="K10" s="407"/>
      <c r="L10" s="407"/>
      <c r="M10" s="407"/>
    </row>
    <row r="11" spans="1:15" s="1" customFormat="1" ht="28.5" customHeight="1">
      <c r="A11" s="403"/>
      <c r="B11" s="502" t="s">
        <v>62</v>
      </c>
      <c r="C11" s="507" t="s">
        <v>63</v>
      </c>
      <c r="D11" s="509" t="s">
        <v>4</v>
      </c>
      <c r="E11" s="509" t="s">
        <v>41</v>
      </c>
      <c r="F11" s="509" t="s">
        <v>5</v>
      </c>
      <c r="G11" s="509" t="s">
        <v>14</v>
      </c>
      <c r="H11" s="509" t="s">
        <v>6</v>
      </c>
      <c r="I11" s="509" t="s">
        <v>447</v>
      </c>
      <c r="J11" s="509"/>
      <c r="K11" s="509"/>
      <c r="L11" s="509"/>
      <c r="M11" s="521" t="s">
        <v>12</v>
      </c>
      <c r="N11" s="523" t="s">
        <v>13</v>
      </c>
      <c r="O11" s="519" t="s">
        <v>11</v>
      </c>
    </row>
    <row r="12" spans="1:15" s="3" customFormat="1" ht="28.5" customHeight="1">
      <c r="A12" s="403"/>
      <c r="B12" s="503"/>
      <c r="C12" s="508"/>
      <c r="D12" s="510"/>
      <c r="E12" s="510"/>
      <c r="F12" s="510"/>
      <c r="G12" s="510"/>
      <c r="H12" s="510"/>
      <c r="I12" s="393" t="s">
        <v>449</v>
      </c>
      <c r="J12" s="393" t="s">
        <v>450</v>
      </c>
      <c r="K12" s="393" t="s">
        <v>451</v>
      </c>
      <c r="L12" s="393" t="s">
        <v>452</v>
      </c>
      <c r="M12" s="522"/>
      <c r="N12" s="524"/>
      <c r="O12" s="520"/>
    </row>
    <row r="13" spans="1:15" s="7" customFormat="1" ht="57.75" customHeight="1">
      <c r="A13" s="403"/>
      <c r="B13" s="399" t="s">
        <v>10</v>
      </c>
      <c r="C13" s="399" t="s">
        <v>109</v>
      </c>
      <c r="D13" s="399" t="s">
        <v>110</v>
      </c>
      <c r="E13" s="498" t="s">
        <v>107</v>
      </c>
      <c r="F13" s="31" t="s">
        <v>28</v>
      </c>
      <c r="G13" s="30" t="s">
        <v>29</v>
      </c>
      <c r="H13" s="60">
        <v>1</v>
      </c>
      <c r="I13" s="225">
        <f>1/1</f>
        <v>1</v>
      </c>
      <c r="J13" s="225">
        <f>1/1</f>
        <v>1</v>
      </c>
      <c r="K13" s="225">
        <f>1/1</f>
        <v>1</v>
      </c>
      <c r="L13" s="225"/>
      <c r="M13" s="260">
        <v>43466</v>
      </c>
      <c r="N13" s="260">
        <v>43555</v>
      </c>
      <c r="O13" s="15" t="s">
        <v>352</v>
      </c>
    </row>
    <row r="14" spans="1:15" s="7" customFormat="1" ht="65.25" customHeight="1">
      <c r="A14" s="403"/>
      <c r="B14" s="399"/>
      <c r="C14" s="399"/>
      <c r="D14" s="399"/>
      <c r="E14" s="498"/>
      <c r="F14" s="31" t="s">
        <v>31</v>
      </c>
      <c r="G14" s="30" t="s">
        <v>30</v>
      </c>
      <c r="H14" s="225">
        <v>1</v>
      </c>
      <c r="I14" s="225">
        <f>0/68</f>
        <v>0</v>
      </c>
      <c r="J14" s="225">
        <f>0/68</f>
        <v>0</v>
      </c>
      <c r="K14" s="225">
        <f>47/68</f>
        <v>0.69117647058823528</v>
      </c>
      <c r="L14" s="273"/>
      <c r="M14" s="260">
        <v>43497</v>
      </c>
      <c r="N14" s="260">
        <v>43830</v>
      </c>
      <c r="O14" s="15" t="s">
        <v>352</v>
      </c>
    </row>
    <row r="15" spans="1:15" s="7" customFormat="1" ht="46.5" customHeight="1">
      <c r="A15" s="403"/>
      <c r="B15" s="399"/>
      <c r="C15" s="399"/>
      <c r="D15" s="399"/>
      <c r="E15" s="498"/>
      <c r="F15" s="392" t="s">
        <v>33</v>
      </c>
      <c r="G15" s="30" t="s">
        <v>32</v>
      </c>
      <c r="H15" s="60">
        <v>1</v>
      </c>
      <c r="I15" s="225">
        <f t="shared" ref="I15:L17" si="0">1/1</f>
        <v>1</v>
      </c>
      <c r="J15" s="225">
        <f t="shared" si="0"/>
        <v>1</v>
      </c>
      <c r="K15" s="225">
        <f t="shared" si="0"/>
        <v>1</v>
      </c>
      <c r="L15" s="225"/>
      <c r="M15" s="262">
        <v>43466</v>
      </c>
      <c r="N15" s="262">
        <v>43830</v>
      </c>
      <c r="O15" s="23" t="s">
        <v>353</v>
      </c>
    </row>
    <row r="16" spans="1:15" s="7" customFormat="1" ht="66" customHeight="1">
      <c r="B16" s="399"/>
      <c r="C16" s="399"/>
      <c r="D16" s="399"/>
      <c r="E16" s="498"/>
      <c r="F16" s="31" t="s">
        <v>34</v>
      </c>
      <c r="G16" s="30" t="s">
        <v>35</v>
      </c>
      <c r="H16" s="192">
        <v>1</v>
      </c>
      <c r="I16" s="226">
        <f t="shared" si="0"/>
        <v>1</v>
      </c>
      <c r="J16" s="226">
        <f t="shared" si="0"/>
        <v>1</v>
      </c>
      <c r="K16" s="226">
        <f t="shared" si="0"/>
        <v>1</v>
      </c>
      <c r="L16" s="226"/>
      <c r="M16" s="262">
        <v>43466</v>
      </c>
      <c r="N16" s="262">
        <v>43830</v>
      </c>
      <c r="O16" s="15" t="s">
        <v>354</v>
      </c>
    </row>
    <row r="17" spans="2:15" s="7" customFormat="1" ht="30.75" customHeight="1">
      <c r="B17" s="399"/>
      <c r="C17" s="399"/>
      <c r="D17" s="399"/>
      <c r="E17" s="498"/>
      <c r="F17" s="31" t="s">
        <v>531</v>
      </c>
      <c r="G17" s="14" t="s">
        <v>532</v>
      </c>
      <c r="H17" s="277">
        <v>1</v>
      </c>
      <c r="I17" s="37">
        <f t="shared" si="0"/>
        <v>1</v>
      </c>
      <c r="J17" s="37">
        <f t="shared" si="0"/>
        <v>1</v>
      </c>
      <c r="K17" s="37">
        <f t="shared" si="0"/>
        <v>1</v>
      </c>
      <c r="L17" s="37"/>
      <c r="M17" s="262">
        <v>43466</v>
      </c>
      <c r="N17" s="262">
        <v>43830</v>
      </c>
      <c r="O17" s="15" t="s">
        <v>353</v>
      </c>
    </row>
    <row r="18" spans="2:15" s="7" customFormat="1" ht="32.25" customHeight="1">
      <c r="B18" s="399"/>
      <c r="C18" s="399"/>
      <c r="D18" s="399"/>
      <c r="E18" s="498"/>
      <c r="F18" s="31" t="s">
        <v>533</v>
      </c>
      <c r="G18" s="14" t="s">
        <v>534</v>
      </c>
      <c r="H18" s="277">
        <v>24</v>
      </c>
      <c r="I18" s="37">
        <f>8/24</f>
        <v>0.33333333333333331</v>
      </c>
      <c r="J18" s="37">
        <f>11/24</f>
        <v>0.45833333333333331</v>
      </c>
      <c r="K18" s="37">
        <f>17/24</f>
        <v>0.70833333333333337</v>
      </c>
      <c r="L18" s="225"/>
      <c r="M18" s="262">
        <v>43466</v>
      </c>
      <c r="N18" s="262">
        <v>43830</v>
      </c>
      <c r="O18" s="15" t="s">
        <v>353</v>
      </c>
    </row>
    <row r="19" spans="2:15" s="7" customFormat="1" ht="42" customHeight="1">
      <c r="B19" s="399"/>
      <c r="C19" s="399"/>
      <c r="D19" s="399"/>
      <c r="E19" s="498"/>
      <c r="F19" s="31" t="s">
        <v>535</v>
      </c>
      <c r="G19" s="14" t="s">
        <v>655</v>
      </c>
      <c r="H19" s="277">
        <v>2</v>
      </c>
      <c r="I19" s="37" t="s">
        <v>456</v>
      </c>
      <c r="J19" s="225">
        <f>0/1</f>
        <v>0</v>
      </c>
      <c r="K19" s="225">
        <f>0/1</f>
        <v>0</v>
      </c>
      <c r="L19" s="102"/>
      <c r="M19" s="262">
        <v>43647</v>
      </c>
      <c r="N19" s="262">
        <v>43830</v>
      </c>
      <c r="O19" s="15" t="s">
        <v>353</v>
      </c>
    </row>
    <row r="20" spans="2:15" s="7" customFormat="1" ht="37.5" customHeight="1">
      <c r="B20" s="399"/>
      <c r="C20" s="399"/>
      <c r="D20" s="399"/>
      <c r="E20" s="498"/>
      <c r="F20" s="31" t="s">
        <v>36</v>
      </c>
      <c r="G20" s="30" t="s">
        <v>656</v>
      </c>
      <c r="H20" s="277">
        <v>1</v>
      </c>
      <c r="I20" s="225">
        <f t="shared" ref="I20:L21" si="1">1/1</f>
        <v>1</v>
      </c>
      <c r="J20" s="225">
        <f t="shared" si="1"/>
        <v>1</v>
      </c>
      <c r="K20" s="225">
        <f t="shared" si="1"/>
        <v>1</v>
      </c>
      <c r="L20" s="225"/>
      <c r="M20" s="262">
        <v>43466</v>
      </c>
      <c r="N20" s="262">
        <v>43830</v>
      </c>
      <c r="O20" s="23" t="s">
        <v>355</v>
      </c>
    </row>
    <row r="21" spans="2:15" s="7" customFormat="1" ht="61.5" customHeight="1">
      <c r="B21" s="399"/>
      <c r="C21" s="399"/>
      <c r="D21" s="399"/>
      <c r="E21" s="498"/>
      <c r="F21" s="31" t="s">
        <v>536</v>
      </c>
      <c r="G21" s="14" t="s">
        <v>537</v>
      </c>
      <c r="H21" s="277">
        <v>1</v>
      </c>
      <c r="I21" s="273">
        <f t="shared" si="1"/>
        <v>1</v>
      </c>
      <c r="J21" s="273">
        <f t="shared" si="1"/>
        <v>1</v>
      </c>
      <c r="K21" s="273">
        <f t="shared" si="1"/>
        <v>1</v>
      </c>
      <c r="L21" s="273"/>
      <c r="M21" s="262">
        <v>43466</v>
      </c>
      <c r="N21" s="262">
        <v>43830</v>
      </c>
      <c r="O21" s="625" t="s">
        <v>434</v>
      </c>
    </row>
    <row r="22" spans="2:15" s="26" customFormat="1" ht="55.5" customHeight="1">
      <c r="B22" s="399"/>
      <c r="C22" s="399"/>
      <c r="D22" s="399"/>
      <c r="E22" s="498"/>
      <c r="F22" s="31" t="s">
        <v>538</v>
      </c>
      <c r="G22" s="14" t="s">
        <v>539</v>
      </c>
      <c r="H22" s="277">
        <v>30</v>
      </c>
      <c r="I22" s="273">
        <f>15/30</f>
        <v>0.5</v>
      </c>
      <c r="J22" s="273">
        <f>17/30</f>
        <v>0.56666666666666665</v>
      </c>
      <c r="K22" s="273">
        <f>26/30</f>
        <v>0.8666666666666667</v>
      </c>
      <c r="L22" s="102"/>
      <c r="M22" s="262">
        <v>43466</v>
      </c>
      <c r="N22" s="262">
        <v>43830</v>
      </c>
      <c r="O22" s="625" t="s">
        <v>434</v>
      </c>
    </row>
    <row r="23" spans="2:15" s="7" customFormat="1" ht="42.75" customHeight="1">
      <c r="B23" s="399"/>
      <c r="C23" s="399"/>
      <c r="D23" s="399"/>
      <c r="E23" s="498"/>
      <c r="F23" s="31" t="s">
        <v>540</v>
      </c>
      <c r="G23" s="14" t="s">
        <v>657</v>
      </c>
      <c r="H23" s="277">
        <v>1</v>
      </c>
      <c r="I23" s="273" t="s">
        <v>456</v>
      </c>
      <c r="J23" s="273" t="s">
        <v>456</v>
      </c>
      <c r="K23" s="225">
        <f>1/1</f>
        <v>1</v>
      </c>
      <c r="L23" s="225"/>
      <c r="M23" s="262">
        <v>43739</v>
      </c>
      <c r="N23" s="262">
        <v>43830</v>
      </c>
      <c r="O23" s="625" t="s">
        <v>434</v>
      </c>
    </row>
    <row r="24" spans="2:15" s="7" customFormat="1" ht="51.75" customHeight="1">
      <c r="B24" s="399"/>
      <c r="C24" s="399"/>
      <c r="D24" s="399"/>
      <c r="E24" s="498"/>
      <c r="F24" s="31" t="s">
        <v>605</v>
      </c>
      <c r="G24" s="30" t="s">
        <v>658</v>
      </c>
      <c r="H24" s="192">
        <v>1</v>
      </c>
      <c r="I24" s="225">
        <f>1/1</f>
        <v>1</v>
      </c>
      <c r="J24" s="273">
        <f>1/1</f>
        <v>1</v>
      </c>
      <c r="K24" s="273">
        <f>1/1</f>
        <v>1</v>
      </c>
      <c r="L24" s="273"/>
      <c r="M24" s="260">
        <v>43466</v>
      </c>
      <c r="N24" s="262">
        <v>43830</v>
      </c>
      <c r="O24" s="23" t="s">
        <v>353</v>
      </c>
    </row>
    <row r="25" spans="2:15" ht="60.75" customHeight="1">
      <c r="B25" s="399"/>
      <c r="C25" s="399"/>
      <c r="D25" s="399"/>
      <c r="E25" s="498"/>
      <c r="F25" s="31" t="s">
        <v>541</v>
      </c>
      <c r="G25" s="30" t="s">
        <v>659</v>
      </c>
      <c r="H25" s="192">
        <v>2</v>
      </c>
      <c r="I25" s="225" t="s">
        <v>456</v>
      </c>
      <c r="J25" s="225" t="s">
        <v>456</v>
      </c>
      <c r="K25" s="225">
        <f>1/2</f>
        <v>0.5</v>
      </c>
      <c r="L25" s="225"/>
      <c r="M25" s="260">
        <v>43647</v>
      </c>
      <c r="N25" s="262">
        <v>43830</v>
      </c>
      <c r="O25" s="23" t="s">
        <v>353</v>
      </c>
    </row>
    <row r="26" spans="2:15" ht="51.75" customHeight="1">
      <c r="B26" s="399"/>
      <c r="C26" s="399"/>
      <c r="D26" s="399"/>
      <c r="E26" s="498"/>
      <c r="F26" s="31" t="s">
        <v>606</v>
      </c>
      <c r="G26" s="30" t="s">
        <v>660</v>
      </c>
      <c r="H26" s="192">
        <v>1</v>
      </c>
      <c r="I26" s="225">
        <f>1/1</f>
        <v>1</v>
      </c>
      <c r="J26" s="225">
        <f>1/1</f>
        <v>1</v>
      </c>
      <c r="K26" s="225">
        <f>1/1</f>
        <v>1</v>
      </c>
      <c r="L26" s="225"/>
      <c r="M26" s="260">
        <v>43466</v>
      </c>
      <c r="N26" s="262">
        <v>43830</v>
      </c>
      <c r="O26" s="23" t="s">
        <v>353</v>
      </c>
    </row>
    <row r="27" spans="2:15" ht="69.75" customHeight="1">
      <c r="B27" s="399"/>
      <c r="C27" s="399"/>
      <c r="D27" s="399"/>
      <c r="E27" s="498"/>
      <c r="F27" s="31" t="s">
        <v>661</v>
      </c>
      <c r="G27" s="30" t="s">
        <v>662</v>
      </c>
      <c r="H27" s="192">
        <v>1</v>
      </c>
      <c r="I27" s="225" t="s">
        <v>456</v>
      </c>
      <c r="J27" s="225" t="s">
        <v>456</v>
      </c>
      <c r="K27" s="16" t="s">
        <v>456</v>
      </c>
      <c r="L27" s="225"/>
      <c r="M27" s="260">
        <v>43647</v>
      </c>
      <c r="N27" s="262">
        <v>43830</v>
      </c>
      <c r="O27" s="23" t="s">
        <v>353</v>
      </c>
    </row>
    <row r="28" spans="2:15" ht="49.5" customHeight="1">
      <c r="B28" s="399"/>
      <c r="C28" s="399"/>
      <c r="D28" s="399"/>
      <c r="E28" s="498"/>
      <c r="F28" s="274" t="s">
        <v>549</v>
      </c>
      <c r="G28" s="14" t="s">
        <v>663</v>
      </c>
      <c r="H28" s="192">
        <v>1</v>
      </c>
      <c r="I28" s="37" t="s">
        <v>456</v>
      </c>
      <c r="J28" s="225" t="s">
        <v>456</v>
      </c>
      <c r="K28" s="112" t="s">
        <v>456</v>
      </c>
      <c r="L28" s="225"/>
      <c r="M28" s="260" t="s">
        <v>545</v>
      </c>
      <c r="N28" s="262">
        <v>43830</v>
      </c>
      <c r="O28" s="23" t="s">
        <v>355</v>
      </c>
    </row>
    <row r="29" spans="2:15" ht="60.75" customHeight="1">
      <c r="B29" s="399"/>
      <c r="C29" s="399"/>
      <c r="D29" s="399"/>
      <c r="E29" s="498"/>
      <c r="F29" s="31" t="s">
        <v>542</v>
      </c>
      <c r="G29" s="30" t="s">
        <v>664</v>
      </c>
      <c r="H29" s="60">
        <v>1</v>
      </c>
      <c r="I29" s="225">
        <f>1/1</f>
        <v>1</v>
      </c>
      <c r="J29" s="225">
        <f>1/1</f>
        <v>1</v>
      </c>
      <c r="K29" s="225">
        <f>1/1</f>
        <v>1</v>
      </c>
      <c r="L29" s="225"/>
      <c r="M29" s="260">
        <v>43466</v>
      </c>
      <c r="N29" s="262">
        <v>43830</v>
      </c>
      <c r="O29" s="23" t="s">
        <v>546</v>
      </c>
    </row>
    <row r="30" spans="2:15" ht="45.75" customHeight="1">
      <c r="B30" s="399"/>
      <c r="C30" s="399"/>
      <c r="D30" s="399"/>
      <c r="E30" s="498"/>
      <c r="F30" s="31" t="s">
        <v>543</v>
      </c>
      <c r="G30" s="30" t="s">
        <v>665</v>
      </c>
      <c r="H30" s="60">
        <v>2</v>
      </c>
      <c r="I30" s="225" t="s">
        <v>456</v>
      </c>
      <c r="J30" s="225">
        <f>1/2</f>
        <v>0.5</v>
      </c>
      <c r="K30" s="225">
        <f>1/2</f>
        <v>0.5</v>
      </c>
      <c r="L30" s="117"/>
      <c r="M30" s="260" t="s">
        <v>547</v>
      </c>
      <c r="N30" s="262">
        <v>43830</v>
      </c>
      <c r="O30" s="23" t="s">
        <v>546</v>
      </c>
    </row>
    <row r="31" spans="2:15" ht="56.25" customHeight="1">
      <c r="B31" s="399"/>
      <c r="C31" s="399"/>
      <c r="D31" s="399"/>
      <c r="E31" s="498"/>
      <c r="F31" s="31" t="s">
        <v>544</v>
      </c>
      <c r="G31" s="30" t="s">
        <v>666</v>
      </c>
      <c r="H31" s="192">
        <v>1</v>
      </c>
      <c r="I31" s="225" t="s">
        <v>456</v>
      </c>
      <c r="J31" s="225">
        <f t="shared" ref="J31:L32" si="2">1/1</f>
        <v>1</v>
      </c>
      <c r="K31" s="225">
        <f t="shared" si="2"/>
        <v>1</v>
      </c>
      <c r="L31" s="225"/>
      <c r="M31" s="262">
        <v>43466</v>
      </c>
      <c r="N31" s="262">
        <v>43830</v>
      </c>
      <c r="O31" s="23" t="s">
        <v>356</v>
      </c>
    </row>
    <row r="32" spans="2:15" ht="49.5" customHeight="1">
      <c r="B32" s="399"/>
      <c r="C32" s="399"/>
      <c r="D32" s="399"/>
      <c r="E32" s="498" t="s">
        <v>108</v>
      </c>
      <c r="F32" s="72" t="s">
        <v>140</v>
      </c>
      <c r="G32" s="30" t="s">
        <v>667</v>
      </c>
      <c r="H32" s="192">
        <v>1</v>
      </c>
      <c r="I32" s="192" t="s">
        <v>456</v>
      </c>
      <c r="J32" s="225">
        <f t="shared" si="2"/>
        <v>1</v>
      </c>
      <c r="K32" s="225">
        <f t="shared" si="2"/>
        <v>1</v>
      </c>
      <c r="L32" s="225"/>
      <c r="M32" s="262">
        <v>43617</v>
      </c>
      <c r="N32" s="262">
        <v>43585</v>
      </c>
      <c r="O32" s="23" t="s">
        <v>353</v>
      </c>
    </row>
    <row r="33" spans="2:15" ht="51.75" customHeight="1">
      <c r="B33" s="399"/>
      <c r="C33" s="399"/>
      <c r="D33" s="399"/>
      <c r="E33" s="498"/>
      <c r="F33" s="31" t="s">
        <v>37</v>
      </c>
      <c r="G33" s="24" t="s">
        <v>668</v>
      </c>
      <c r="H33" s="272">
        <v>1</v>
      </c>
      <c r="I33" s="272" t="s">
        <v>456</v>
      </c>
      <c r="J33" s="225" t="s">
        <v>456</v>
      </c>
      <c r="K33" s="225">
        <f>0.5/1</f>
        <v>0.5</v>
      </c>
      <c r="L33" s="225"/>
      <c r="M33" s="51">
        <v>43586</v>
      </c>
      <c r="N33" s="262">
        <v>43830</v>
      </c>
      <c r="O33" s="23" t="s">
        <v>548</v>
      </c>
    </row>
    <row r="34" spans="2:15" ht="40.5" customHeight="1">
      <c r="B34" s="399"/>
      <c r="C34" s="399"/>
      <c r="D34" s="399"/>
      <c r="E34" s="19" t="s">
        <v>137</v>
      </c>
      <c r="F34" s="274" t="s">
        <v>136</v>
      </c>
      <c r="G34" s="14" t="s">
        <v>669</v>
      </c>
      <c r="H34" s="15">
        <v>1</v>
      </c>
      <c r="I34" s="16" t="s">
        <v>456</v>
      </c>
      <c r="J34" s="225" t="s">
        <v>456</v>
      </c>
      <c r="K34" s="273" t="s">
        <v>456</v>
      </c>
      <c r="L34" s="117"/>
      <c r="M34" s="262">
        <v>43647</v>
      </c>
      <c r="N34" s="262">
        <v>43708</v>
      </c>
      <c r="O34" s="23" t="s">
        <v>352</v>
      </c>
    </row>
    <row r="35" spans="2:15" ht="12" customHeight="1">
      <c r="I35" s="86">
        <f>AVERAGE(I13:I34)</f>
        <v>0.81944444444444431</v>
      </c>
      <c r="J35" s="324">
        <f>AVERAGE(J13:J34)</f>
        <v>0.78281249999999991</v>
      </c>
      <c r="K35" s="371">
        <f>AVERAGE(K13:K34)</f>
        <v>0.82979876160990707</v>
      </c>
      <c r="L35" s="371"/>
      <c r="M35" s="402" t="s">
        <v>7</v>
      </c>
      <c r="N35" s="402"/>
    </row>
  </sheetData>
  <mergeCells count="26">
    <mergeCell ref="M35:N35"/>
    <mergeCell ref="D13:D34"/>
    <mergeCell ref="E13:E31"/>
    <mergeCell ref="E32:E33"/>
    <mergeCell ref="O11:O12"/>
    <mergeCell ref="F11:F12"/>
    <mergeCell ref="G11:G12"/>
    <mergeCell ref="H11:H12"/>
    <mergeCell ref="M11:M12"/>
    <mergeCell ref="N11:N12"/>
    <mergeCell ref="A1:A15"/>
    <mergeCell ref="B5:M5"/>
    <mergeCell ref="B6:M6"/>
    <mergeCell ref="B7:G7"/>
    <mergeCell ref="B8:H8"/>
    <mergeCell ref="B9:M9"/>
    <mergeCell ref="B10:M10"/>
    <mergeCell ref="B11:B12"/>
    <mergeCell ref="B1:C4"/>
    <mergeCell ref="C11:C12"/>
    <mergeCell ref="E11:E12"/>
    <mergeCell ref="D11:D12"/>
    <mergeCell ref="D1:N4"/>
    <mergeCell ref="B13:B34"/>
    <mergeCell ref="C13:C34"/>
    <mergeCell ref="I11:L11"/>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I14:K14" 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topLeftCell="A33" zoomScale="80" zoomScaleNormal="80" workbookViewId="0">
      <selection activeCell="H32" sqref="H32:K32"/>
    </sheetView>
  </sheetViews>
  <sheetFormatPr baseColWidth="10" defaultRowHeight="93.75" customHeight="1"/>
  <cols>
    <col min="1" max="1" width="11.42578125" style="4"/>
    <col min="2" max="2" width="20.85546875" style="4" customWidth="1"/>
    <col min="3" max="3" width="26.42578125" style="4" customWidth="1"/>
    <col min="4" max="4" width="26.85546875" style="4" customWidth="1"/>
    <col min="5" max="5" width="29.85546875" style="4" customWidth="1"/>
    <col min="6" max="6" width="41.28515625" style="4" customWidth="1"/>
    <col min="7" max="7" width="32.7109375" style="4" customWidth="1"/>
    <col min="8" max="12" width="10" style="4" customWidth="1"/>
    <col min="13" max="13" width="11.7109375" style="4" customWidth="1"/>
    <col min="14" max="14" width="17.85546875" style="5" customWidth="1"/>
    <col min="15" max="15" width="22" style="4" customWidth="1"/>
    <col min="16" max="255" width="11.42578125" style="4"/>
    <col min="256" max="256" width="14.42578125" style="4" customWidth="1"/>
    <col min="257" max="257" width="22.140625" style="4" customWidth="1"/>
    <col min="258" max="258" width="16.85546875" style="4" customWidth="1"/>
    <col min="259" max="259" width="22.7109375" style="4" customWidth="1"/>
    <col min="260" max="260" width="20.28515625" style="4" customWidth="1"/>
    <col min="261" max="261" width="22.42578125" style="4" customWidth="1"/>
    <col min="262" max="262" width="25.42578125" style="4" customWidth="1"/>
    <col min="263" max="263" width="10" style="4" customWidth="1"/>
    <col min="264" max="264" width="15.28515625" style="4" customWidth="1"/>
    <col min="265" max="269" width="0" style="4" hidden="1" customWidth="1"/>
    <col min="270" max="270" width="13.85546875" style="4" customWidth="1"/>
    <col min="271" max="271" width="20.42578125" style="4" customWidth="1"/>
    <col min="272" max="511" width="11.42578125" style="4"/>
    <col min="512" max="512" width="14.42578125" style="4" customWidth="1"/>
    <col min="513" max="513" width="22.140625" style="4" customWidth="1"/>
    <col min="514" max="514" width="16.85546875" style="4" customWidth="1"/>
    <col min="515" max="515" width="22.7109375" style="4" customWidth="1"/>
    <col min="516" max="516" width="20.28515625" style="4" customWidth="1"/>
    <col min="517" max="517" width="22.42578125" style="4" customWidth="1"/>
    <col min="518" max="518" width="25.42578125" style="4" customWidth="1"/>
    <col min="519" max="519" width="10" style="4" customWidth="1"/>
    <col min="520" max="520" width="15.28515625" style="4" customWidth="1"/>
    <col min="521" max="525" width="0" style="4" hidden="1" customWidth="1"/>
    <col min="526" max="526" width="13.85546875" style="4" customWidth="1"/>
    <col min="527" max="527" width="20.42578125" style="4" customWidth="1"/>
    <col min="528" max="767" width="11.42578125" style="4"/>
    <col min="768" max="768" width="14.42578125" style="4" customWidth="1"/>
    <col min="769" max="769" width="22.140625" style="4" customWidth="1"/>
    <col min="770" max="770" width="16.85546875" style="4" customWidth="1"/>
    <col min="771" max="771" width="22.7109375" style="4" customWidth="1"/>
    <col min="772" max="772" width="20.28515625" style="4" customWidth="1"/>
    <col min="773" max="773" width="22.42578125" style="4" customWidth="1"/>
    <col min="774" max="774" width="25.42578125" style="4" customWidth="1"/>
    <col min="775" max="775" width="10" style="4" customWidth="1"/>
    <col min="776" max="776" width="15.28515625" style="4" customWidth="1"/>
    <col min="777" max="781" width="0" style="4" hidden="1" customWidth="1"/>
    <col min="782" max="782" width="13.85546875" style="4" customWidth="1"/>
    <col min="783" max="783" width="20.42578125" style="4" customWidth="1"/>
    <col min="784" max="1023" width="11.42578125" style="4"/>
    <col min="1024" max="1024" width="14.42578125" style="4" customWidth="1"/>
    <col min="1025" max="1025" width="22.140625" style="4" customWidth="1"/>
    <col min="1026" max="1026" width="16.85546875" style="4" customWidth="1"/>
    <col min="1027" max="1027" width="22.7109375" style="4" customWidth="1"/>
    <col min="1028" max="1028" width="20.28515625" style="4" customWidth="1"/>
    <col min="1029" max="1029" width="22.42578125" style="4" customWidth="1"/>
    <col min="1030" max="1030" width="25.42578125" style="4" customWidth="1"/>
    <col min="1031" max="1031" width="10" style="4" customWidth="1"/>
    <col min="1032" max="1032" width="15.28515625" style="4" customWidth="1"/>
    <col min="1033" max="1037" width="0" style="4" hidden="1" customWidth="1"/>
    <col min="1038" max="1038" width="13.85546875" style="4" customWidth="1"/>
    <col min="1039" max="1039" width="20.42578125" style="4" customWidth="1"/>
    <col min="1040" max="1279" width="11.42578125" style="4"/>
    <col min="1280" max="1280" width="14.42578125" style="4" customWidth="1"/>
    <col min="1281" max="1281" width="22.140625" style="4" customWidth="1"/>
    <col min="1282" max="1282" width="16.85546875" style="4" customWidth="1"/>
    <col min="1283" max="1283" width="22.7109375" style="4" customWidth="1"/>
    <col min="1284" max="1284" width="20.28515625" style="4" customWidth="1"/>
    <col min="1285" max="1285" width="22.42578125" style="4" customWidth="1"/>
    <col min="1286" max="1286" width="25.42578125" style="4" customWidth="1"/>
    <col min="1287" max="1287" width="10" style="4" customWidth="1"/>
    <col min="1288" max="1288" width="15.28515625" style="4" customWidth="1"/>
    <col min="1289" max="1293" width="0" style="4" hidden="1" customWidth="1"/>
    <col min="1294" max="1294" width="13.85546875" style="4" customWidth="1"/>
    <col min="1295" max="1295" width="20.42578125" style="4" customWidth="1"/>
    <col min="1296" max="1535" width="11.42578125" style="4"/>
    <col min="1536" max="1536" width="14.42578125" style="4" customWidth="1"/>
    <col min="1537" max="1537" width="22.140625" style="4" customWidth="1"/>
    <col min="1538" max="1538" width="16.85546875" style="4" customWidth="1"/>
    <col min="1539" max="1539" width="22.7109375" style="4" customWidth="1"/>
    <col min="1540" max="1540" width="20.28515625" style="4" customWidth="1"/>
    <col min="1541" max="1541" width="22.42578125" style="4" customWidth="1"/>
    <col min="1542" max="1542" width="25.42578125" style="4" customWidth="1"/>
    <col min="1543" max="1543" width="10" style="4" customWidth="1"/>
    <col min="1544" max="1544" width="15.28515625" style="4" customWidth="1"/>
    <col min="1545" max="1549" width="0" style="4" hidden="1" customWidth="1"/>
    <col min="1550" max="1550" width="13.85546875" style="4" customWidth="1"/>
    <col min="1551" max="1551" width="20.42578125" style="4" customWidth="1"/>
    <col min="1552" max="1791" width="11.42578125" style="4"/>
    <col min="1792" max="1792" width="14.42578125" style="4" customWidth="1"/>
    <col min="1793" max="1793" width="22.140625" style="4" customWidth="1"/>
    <col min="1794" max="1794" width="16.85546875" style="4" customWidth="1"/>
    <col min="1795" max="1795" width="22.7109375" style="4" customWidth="1"/>
    <col min="1796" max="1796" width="20.28515625" style="4" customWidth="1"/>
    <col min="1797" max="1797" width="22.42578125" style="4" customWidth="1"/>
    <col min="1798" max="1798" width="25.42578125" style="4" customWidth="1"/>
    <col min="1799" max="1799" width="10" style="4" customWidth="1"/>
    <col min="1800" max="1800" width="15.28515625" style="4" customWidth="1"/>
    <col min="1801" max="1805" width="0" style="4" hidden="1" customWidth="1"/>
    <col min="1806" max="1806" width="13.85546875" style="4" customWidth="1"/>
    <col min="1807" max="1807" width="20.42578125" style="4" customWidth="1"/>
    <col min="1808" max="2047" width="11.42578125" style="4"/>
    <col min="2048" max="2048" width="14.42578125" style="4" customWidth="1"/>
    <col min="2049" max="2049" width="22.140625" style="4" customWidth="1"/>
    <col min="2050" max="2050" width="16.85546875" style="4" customWidth="1"/>
    <col min="2051" max="2051" width="22.7109375" style="4" customWidth="1"/>
    <col min="2052" max="2052" width="20.28515625" style="4" customWidth="1"/>
    <col min="2053" max="2053" width="22.42578125" style="4" customWidth="1"/>
    <col min="2054" max="2054" width="25.42578125" style="4" customWidth="1"/>
    <col min="2055" max="2055" width="10" style="4" customWidth="1"/>
    <col min="2056" max="2056" width="15.28515625" style="4" customWidth="1"/>
    <col min="2057" max="2061" width="0" style="4" hidden="1" customWidth="1"/>
    <col min="2062" max="2062" width="13.85546875" style="4" customWidth="1"/>
    <col min="2063" max="2063" width="20.42578125" style="4" customWidth="1"/>
    <col min="2064" max="2303" width="11.42578125" style="4"/>
    <col min="2304" max="2304" width="14.42578125" style="4" customWidth="1"/>
    <col min="2305" max="2305" width="22.140625" style="4" customWidth="1"/>
    <col min="2306" max="2306" width="16.85546875" style="4" customWidth="1"/>
    <col min="2307" max="2307" width="22.7109375" style="4" customWidth="1"/>
    <col min="2308" max="2308" width="20.28515625" style="4" customWidth="1"/>
    <col min="2309" max="2309" width="22.42578125" style="4" customWidth="1"/>
    <col min="2310" max="2310" width="25.42578125" style="4" customWidth="1"/>
    <col min="2311" max="2311" width="10" style="4" customWidth="1"/>
    <col min="2312" max="2312" width="15.28515625" style="4" customWidth="1"/>
    <col min="2313" max="2317" width="0" style="4" hidden="1" customWidth="1"/>
    <col min="2318" max="2318" width="13.85546875" style="4" customWidth="1"/>
    <col min="2319" max="2319" width="20.42578125" style="4" customWidth="1"/>
    <col min="2320" max="2559" width="11.42578125" style="4"/>
    <col min="2560" max="2560" width="14.42578125" style="4" customWidth="1"/>
    <col min="2561" max="2561" width="22.140625" style="4" customWidth="1"/>
    <col min="2562" max="2562" width="16.85546875" style="4" customWidth="1"/>
    <col min="2563" max="2563" width="22.7109375" style="4" customWidth="1"/>
    <col min="2564" max="2564" width="20.28515625" style="4" customWidth="1"/>
    <col min="2565" max="2565" width="22.42578125" style="4" customWidth="1"/>
    <col min="2566" max="2566" width="25.42578125" style="4" customWidth="1"/>
    <col min="2567" max="2567" width="10" style="4" customWidth="1"/>
    <col min="2568" max="2568" width="15.28515625" style="4" customWidth="1"/>
    <col min="2569" max="2573" width="0" style="4" hidden="1" customWidth="1"/>
    <col min="2574" max="2574" width="13.85546875" style="4" customWidth="1"/>
    <col min="2575" max="2575" width="20.42578125" style="4" customWidth="1"/>
    <col min="2576" max="2815" width="11.42578125" style="4"/>
    <col min="2816" max="2816" width="14.42578125" style="4" customWidth="1"/>
    <col min="2817" max="2817" width="22.140625" style="4" customWidth="1"/>
    <col min="2818" max="2818" width="16.85546875" style="4" customWidth="1"/>
    <col min="2819" max="2819" width="22.7109375" style="4" customWidth="1"/>
    <col min="2820" max="2820" width="20.28515625" style="4" customWidth="1"/>
    <col min="2821" max="2821" width="22.42578125" style="4" customWidth="1"/>
    <col min="2822" max="2822" width="25.42578125" style="4" customWidth="1"/>
    <col min="2823" max="2823" width="10" style="4" customWidth="1"/>
    <col min="2824" max="2824" width="15.28515625" style="4" customWidth="1"/>
    <col min="2825" max="2829" width="0" style="4" hidden="1" customWidth="1"/>
    <col min="2830" max="2830" width="13.85546875" style="4" customWidth="1"/>
    <col min="2831" max="2831" width="20.42578125" style="4" customWidth="1"/>
    <col min="2832" max="3071" width="11.42578125" style="4"/>
    <col min="3072" max="3072" width="14.42578125" style="4" customWidth="1"/>
    <col min="3073" max="3073" width="22.140625" style="4" customWidth="1"/>
    <col min="3074" max="3074" width="16.85546875" style="4" customWidth="1"/>
    <col min="3075" max="3075" width="22.7109375" style="4" customWidth="1"/>
    <col min="3076" max="3076" width="20.28515625" style="4" customWidth="1"/>
    <col min="3077" max="3077" width="22.42578125" style="4" customWidth="1"/>
    <col min="3078" max="3078" width="25.42578125" style="4" customWidth="1"/>
    <col min="3079" max="3079" width="10" style="4" customWidth="1"/>
    <col min="3080" max="3080" width="15.28515625" style="4" customWidth="1"/>
    <col min="3081" max="3085" width="0" style="4" hidden="1" customWidth="1"/>
    <col min="3086" max="3086" width="13.85546875" style="4" customWidth="1"/>
    <col min="3087" max="3087" width="20.42578125" style="4" customWidth="1"/>
    <col min="3088" max="3327" width="11.42578125" style="4"/>
    <col min="3328" max="3328" width="14.42578125" style="4" customWidth="1"/>
    <col min="3329" max="3329" width="22.140625" style="4" customWidth="1"/>
    <col min="3330" max="3330" width="16.85546875" style="4" customWidth="1"/>
    <col min="3331" max="3331" width="22.7109375" style="4" customWidth="1"/>
    <col min="3332" max="3332" width="20.28515625" style="4" customWidth="1"/>
    <col min="3333" max="3333" width="22.42578125" style="4" customWidth="1"/>
    <col min="3334" max="3334" width="25.42578125" style="4" customWidth="1"/>
    <col min="3335" max="3335" width="10" style="4" customWidth="1"/>
    <col min="3336" max="3336" width="15.28515625" style="4" customWidth="1"/>
    <col min="3337" max="3341" width="0" style="4" hidden="1" customWidth="1"/>
    <col min="3342" max="3342" width="13.85546875" style="4" customWidth="1"/>
    <col min="3343" max="3343" width="20.42578125" style="4" customWidth="1"/>
    <col min="3344" max="3583" width="11.42578125" style="4"/>
    <col min="3584" max="3584" width="14.42578125" style="4" customWidth="1"/>
    <col min="3585" max="3585" width="22.140625" style="4" customWidth="1"/>
    <col min="3586" max="3586" width="16.85546875" style="4" customWidth="1"/>
    <col min="3587" max="3587" width="22.7109375" style="4" customWidth="1"/>
    <col min="3588" max="3588" width="20.28515625" style="4" customWidth="1"/>
    <col min="3589" max="3589" width="22.42578125" style="4" customWidth="1"/>
    <col min="3590" max="3590" width="25.42578125" style="4" customWidth="1"/>
    <col min="3591" max="3591" width="10" style="4" customWidth="1"/>
    <col min="3592" max="3592" width="15.28515625" style="4" customWidth="1"/>
    <col min="3593" max="3597" width="0" style="4" hidden="1" customWidth="1"/>
    <col min="3598" max="3598" width="13.85546875" style="4" customWidth="1"/>
    <col min="3599" max="3599" width="20.42578125" style="4" customWidth="1"/>
    <col min="3600" max="3839" width="11.42578125" style="4"/>
    <col min="3840" max="3840" width="14.42578125" style="4" customWidth="1"/>
    <col min="3841" max="3841" width="22.140625" style="4" customWidth="1"/>
    <col min="3842" max="3842" width="16.85546875" style="4" customWidth="1"/>
    <col min="3843" max="3843" width="22.7109375" style="4" customWidth="1"/>
    <col min="3844" max="3844" width="20.28515625" style="4" customWidth="1"/>
    <col min="3845" max="3845" width="22.42578125" style="4" customWidth="1"/>
    <col min="3846" max="3846" width="25.42578125" style="4" customWidth="1"/>
    <col min="3847" max="3847" width="10" style="4" customWidth="1"/>
    <col min="3848" max="3848" width="15.28515625" style="4" customWidth="1"/>
    <col min="3849" max="3853" width="0" style="4" hidden="1" customWidth="1"/>
    <col min="3854" max="3854" width="13.85546875" style="4" customWidth="1"/>
    <col min="3855" max="3855" width="20.42578125" style="4" customWidth="1"/>
    <col min="3856" max="4095" width="11.42578125" style="4"/>
    <col min="4096" max="4096" width="14.42578125" style="4" customWidth="1"/>
    <col min="4097" max="4097" width="22.140625" style="4" customWidth="1"/>
    <col min="4098" max="4098" width="16.85546875" style="4" customWidth="1"/>
    <col min="4099" max="4099" width="22.7109375" style="4" customWidth="1"/>
    <col min="4100" max="4100" width="20.28515625" style="4" customWidth="1"/>
    <col min="4101" max="4101" width="22.42578125" style="4" customWidth="1"/>
    <col min="4102" max="4102" width="25.42578125" style="4" customWidth="1"/>
    <col min="4103" max="4103" width="10" style="4" customWidth="1"/>
    <col min="4104" max="4104" width="15.28515625" style="4" customWidth="1"/>
    <col min="4105" max="4109" width="0" style="4" hidden="1" customWidth="1"/>
    <col min="4110" max="4110" width="13.85546875" style="4" customWidth="1"/>
    <col min="4111" max="4111" width="20.42578125" style="4" customWidth="1"/>
    <col min="4112" max="4351" width="11.42578125" style="4"/>
    <col min="4352" max="4352" width="14.42578125" style="4" customWidth="1"/>
    <col min="4353" max="4353" width="22.140625" style="4" customWidth="1"/>
    <col min="4354" max="4354" width="16.85546875" style="4" customWidth="1"/>
    <col min="4355" max="4355" width="22.7109375" style="4" customWidth="1"/>
    <col min="4356" max="4356" width="20.28515625" style="4" customWidth="1"/>
    <col min="4357" max="4357" width="22.42578125" style="4" customWidth="1"/>
    <col min="4358" max="4358" width="25.42578125" style="4" customWidth="1"/>
    <col min="4359" max="4359" width="10" style="4" customWidth="1"/>
    <col min="4360" max="4360" width="15.28515625" style="4" customWidth="1"/>
    <col min="4361" max="4365" width="0" style="4" hidden="1" customWidth="1"/>
    <col min="4366" max="4366" width="13.85546875" style="4" customWidth="1"/>
    <col min="4367" max="4367" width="20.42578125" style="4" customWidth="1"/>
    <col min="4368" max="4607" width="11.42578125" style="4"/>
    <col min="4608" max="4608" width="14.42578125" style="4" customWidth="1"/>
    <col min="4609" max="4609" width="22.140625" style="4" customWidth="1"/>
    <col min="4610" max="4610" width="16.85546875" style="4" customWidth="1"/>
    <col min="4611" max="4611" width="22.7109375" style="4" customWidth="1"/>
    <col min="4612" max="4612" width="20.28515625" style="4" customWidth="1"/>
    <col min="4613" max="4613" width="22.42578125" style="4" customWidth="1"/>
    <col min="4614" max="4614" width="25.42578125" style="4" customWidth="1"/>
    <col min="4615" max="4615" width="10" style="4" customWidth="1"/>
    <col min="4616" max="4616" width="15.28515625" style="4" customWidth="1"/>
    <col min="4617" max="4621" width="0" style="4" hidden="1" customWidth="1"/>
    <col min="4622" max="4622" width="13.85546875" style="4" customWidth="1"/>
    <col min="4623" max="4623" width="20.42578125" style="4" customWidth="1"/>
    <col min="4624" max="4863" width="11.42578125" style="4"/>
    <col min="4864" max="4864" width="14.42578125" style="4" customWidth="1"/>
    <col min="4865" max="4865" width="22.140625" style="4" customWidth="1"/>
    <col min="4866" max="4866" width="16.85546875" style="4" customWidth="1"/>
    <col min="4867" max="4867" width="22.7109375" style="4" customWidth="1"/>
    <col min="4868" max="4868" width="20.28515625" style="4" customWidth="1"/>
    <col min="4869" max="4869" width="22.42578125" style="4" customWidth="1"/>
    <col min="4870" max="4870" width="25.42578125" style="4" customWidth="1"/>
    <col min="4871" max="4871" width="10" style="4" customWidth="1"/>
    <col min="4872" max="4872" width="15.28515625" style="4" customWidth="1"/>
    <col min="4873" max="4877" width="0" style="4" hidden="1" customWidth="1"/>
    <col min="4878" max="4878" width="13.85546875" style="4" customWidth="1"/>
    <col min="4879" max="4879" width="20.42578125" style="4" customWidth="1"/>
    <col min="4880" max="5119" width="11.42578125" style="4"/>
    <col min="5120" max="5120" width="14.42578125" style="4" customWidth="1"/>
    <col min="5121" max="5121" width="22.140625" style="4" customWidth="1"/>
    <col min="5122" max="5122" width="16.85546875" style="4" customWidth="1"/>
    <col min="5123" max="5123" width="22.7109375" style="4" customWidth="1"/>
    <col min="5124" max="5124" width="20.28515625" style="4" customWidth="1"/>
    <col min="5125" max="5125" width="22.42578125" style="4" customWidth="1"/>
    <col min="5126" max="5126" width="25.42578125" style="4" customWidth="1"/>
    <col min="5127" max="5127" width="10" style="4" customWidth="1"/>
    <col min="5128" max="5128" width="15.28515625" style="4" customWidth="1"/>
    <col min="5129" max="5133" width="0" style="4" hidden="1" customWidth="1"/>
    <col min="5134" max="5134" width="13.85546875" style="4" customWidth="1"/>
    <col min="5135" max="5135" width="20.42578125" style="4" customWidth="1"/>
    <col min="5136" max="5375" width="11.42578125" style="4"/>
    <col min="5376" max="5376" width="14.42578125" style="4" customWidth="1"/>
    <col min="5377" max="5377" width="22.140625" style="4" customWidth="1"/>
    <col min="5378" max="5378" width="16.85546875" style="4" customWidth="1"/>
    <col min="5379" max="5379" width="22.7109375" style="4" customWidth="1"/>
    <col min="5380" max="5380" width="20.28515625" style="4" customWidth="1"/>
    <col min="5381" max="5381" width="22.42578125" style="4" customWidth="1"/>
    <col min="5382" max="5382" width="25.42578125" style="4" customWidth="1"/>
    <col min="5383" max="5383" width="10" style="4" customWidth="1"/>
    <col min="5384" max="5384" width="15.28515625" style="4" customWidth="1"/>
    <col min="5385" max="5389" width="0" style="4" hidden="1" customWidth="1"/>
    <col min="5390" max="5390" width="13.85546875" style="4" customWidth="1"/>
    <col min="5391" max="5391" width="20.42578125" style="4" customWidth="1"/>
    <col min="5392" max="5631" width="11.42578125" style="4"/>
    <col min="5632" max="5632" width="14.42578125" style="4" customWidth="1"/>
    <col min="5633" max="5633" width="22.140625" style="4" customWidth="1"/>
    <col min="5634" max="5634" width="16.85546875" style="4" customWidth="1"/>
    <col min="5635" max="5635" width="22.7109375" style="4" customWidth="1"/>
    <col min="5636" max="5636" width="20.28515625" style="4" customWidth="1"/>
    <col min="5637" max="5637" width="22.42578125" style="4" customWidth="1"/>
    <col min="5638" max="5638" width="25.42578125" style="4" customWidth="1"/>
    <col min="5639" max="5639" width="10" style="4" customWidth="1"/>
    <col min="5640" max="5640" width="15.28515625" style="4" customWidth="1"/>
    <col min="5641" max="5645" width="0" style="4" hidden="1" customWidth="1"/>
    <col min="5646" max="5646" width="13.85546875" style="4" customWidth="1"/>
    <col min="5647" max="5647" width="20.42578125" style="4" customWidth="1"/>
    <col min="5648" max="5887" width="11.42578125" style="4"/>
    <col min="5888" max="5888" width="14.42578125" style="4" customWidth="1"/>
    <col min="5889" max="5889" width="22.140625" style="4" customWidth="1"/>
    <col min="5890" max="5890" width="16.85546875" style="4" customWidth="1"/>
    <col min="5891" max="5891" width="22.7109375" style="4" customWidth="1"/>
    <col min="5892" max="5892" width="20.28515625" style="4" customWidth="1"/>
    <col min="5893" max="5893" width="22.42578125" style="4" customWidth="1"/>
    <col min="5894" max="5894" width="25.42578125" style="4" customWidth="1"/>
    <col min="5895" max="5895" width="10" style="4" customWidth="1"/>
    <col min="5896" max="5896" width="15.28515625" style="4" customWidth="1"/>
    <col min="5897" max="5901" width="0" style="4" hidden="1" customWidth="1"/>
    <col min="5902" max="5902" width="13.85546875" style="4" customWidth="1"/>
    <col min="5903" max="5903" width="20.42578125" style="4" customWidth="1"/>
    <col min="5904" max="6143" width="11.42578125" style="4"/>
    <col min="6144" max="6144" width="14.42578125" style="4" customWidth="1"/>
    <col min="6145" max="6145" width="22.140625" style="4" customWidth="1"/>
    <col min="6146" max="6146" width="16.85546875" style="4" customWidth="1"/>
    <col min="6147" max="6147" width="22.7109375" style="4" customWidth="1"/>
    <col min="6148" max="6148" width="20.28515625" style="4" customWidth="1"/>
    <col min="6149" max="6149" width="22.42578125" style="4" customWidth="1"/>
    <col min="6150" max="6150" width="25.42578125" style="4" customWidth="1"/>
    <col min="6151" max="6151" width="10" style="4" customWidth="1"/>
    <col min="6152" max="6152" width="15.28515625" style="4" customWidth="1"/>
    <col min="6153" max="6157" width="0" style="4" hidden="1" customWidth="1"/>
    <col min="6158" max="6158" width="13.85546875" style="4" customWidth="1"/>
    <col min="6159" max="6159" width="20.42578125" style="4" customWidth="1"/>
    <col min="6160" max="6399" width="11.42578125" style="4"/>
    <col min="6400" max="6400" width="14.42578125" style="4" customWidth="1"/>
    <col min="6401" max="6401" width="22.140625" style="4" customWidth="1"/>
    <col min="6402" max="6402" width="16.85546875" style="4" customWidth="1"/>
    <col min="6403" max="6403" width="22.7109375" style="4" customWidth="1"/>
    <col min="6404" max="6404" width="20.28515625" style="4" customWidth="1"/>
    <col min="6405" max="6405" width="22.42578125" style="4" customWidth="1"/>
    <col min="6406" max="6406" width="25.42578125" style="4" customWidth="1"/>
    <col min="6407" max="6407" width="10" style="4" customWidth="1"/>
    <col min="6408" max="6408" width="15.28515625" style="4" customWidth="1"/>
    <col min="6409" max="6413" width="0" style="4" hidden="1" customWidth="1"/>
    <col min="6414" max="6414" width="13.85546875" style="4" customWidth="1"/>
    <col min="6415" max="6415" width="20.42578125" style="4" customWidth="1"/>
    <col min="6416" max="6655" width="11.42578125" style="4"/>
    <col min="6656" max="6656" width="14.42578125" style="4" customWidth="1"/>
    <col min="6657" max="6657" width="22.140625" style="4" customWidth="1"/>
    <col min="6658" max="6658" width="16.85546875" style="4" customWidth="1"/>
    <col min="6659" max="6659" width="22.7109375" style="4" customWidth="1"/>
    <col min="6660" max="6660" width="20.28515625" style="4" customWidth="1"/>
    <col min="6661" max="6661" width="22.42578125" style="4" customWidth="1"/>
    <col min="6662" max="6662" width="25.42578125" style="4" customWidth="1"/>
    <col min="6663" max="6663" width="10" style="4" customWidth="1"/>
    <col min="6664" max="6664" width="15.28515625" style="4" customWidth="1"/>
    <col min="6665" max="6669" width="0" style="4" hidden="1" customWidth="1"/>
    <col min="6670" max="6670" width="13.85546875" style="4" customWidth="1"/>
    <col min="6671" max="6671" width="20.42578125" style="4" customWidth="1"/>
    <col min="6672" max="6911" width="11.42578125" style="4"/>
    <col min="6912" max="6912" width="14.42578125" style="4" customWidth="1"/>
    <col min="6913" max="6913" width="22.140625" style="4" customWidth="1"/>
    <col min="6914" max="6914" width="16.85546875" style="4" customWidth="1"/>
    <col min="6915" max="6915" width="22.7109375" style="4" customWidth="1"/>
    <col min="6916" max="6916" width="20.28515625" style="4" customWidth="1"/>
    <col min="6917" max="6917" width="22.42578125" style="4" customWidth="1"/>
    <col min="6918" max="6918" width="25.42578125" style="4" customWidth="1"/>
    <col min="6919" max="6919" width="10" style="4" customWidth="1"/>
    <col min="6920" max="6920" width="15.28515625" style="4" customWidth="1"/>
    <col min="6921" max="6925" width="0" style="4" hidden="1" customWidth="1"/>
    <col min="6926" max="6926" width="13.85546875" style="4" customWidth="1"/>
    <col min="6927" max="6927" width="20.42578125" style="4" customWidth="1"/>
    <col min="6928" max="7167" width="11.42578125" style="4"/>
    <col min="7168" max="7168" width="14.42578125" style="4" customWidth="1"/>
    <col min="7169" max="7169" width="22.140625" style="4" customWidth="1"/>
    <col min="7170" max="7170" width="16.85546875" style="4" customWidth="1"/>
    <col min="7171" max="7171" width="22.7109375" style="4" customWidth="1"/>
    <col min="7172" max="7172" width="20.28515625" style="4" customWidth="1"/>
    <col min="7173" max="7173" width="22.42578125" style="4" customWidth="1"/>
    <col min="7174" max="7174" width="25.42578125" style="4" customWidth="1"/>
    <col min="7175" max="7175" width="10" style="4" customWidth="1"/>
    <col min="7176" max="7176" width="15.28515625" style="4" customWidth="1"/>
    <col min="7177" max="7181" width="0" style="4" hidden="1" customWidth="1"/>
    <col min="7182" max="7182" width="13.85546875" style="4" customWidth="1"/>
    <col min="7183" max="7183" width="20.42578125" style="4" customWidth="1"/>
    <col min="7184" max="7423" width="11.42578125" style="4"/>
    <col min="7424" max="7424" width="14.42578125" style="4" customWidth="1"/>
    <col min="7425" max="7425" width="22.140625" style="4" customWidth="1"/>
    <col min="7426" max="7426" width="16.85546875" style="4" customWidth="1"/>
    <col min="7427" max="7427" width="22.7109375" style="4" customWidth="1"/>
    <col min="7428" max="7428" width="20.28515625" style="4" customWidth="1"/>
    <col min="7429" max="7429" width="22.42578125" style="4" customWidth="1"/>
    <col min="7430" max="7430" width="25.42578125" style="4" customWidth="1"/>
    <col min="7431" max="7431" width="10" style="4" customWidth="1"/>
    <col min="7432" max="7432" width="15.28515625" style="4" customWidth="1"/>
    <col min="7433" max="7437" width="0" style="4" hidden="1" customWidth="1"/>
    <col min="7438" max="7438" width="13.85546875" style="4" customWidth="1"/>
    <col min="7439" max="7439" width="20.42578125" style="4" customWidth="1"/>
    <col min="7440" max="7679" width="11.42578125" style="4"/>
    <col min="7680" max="7680" width="14.42578125" style="4" customWidth="1"/>
    <col min="7681" max="7681" width="22.140625" style="4" customWidth="1"/>
    <col min="7682" max="7682" width="16.85546875" style="4" customWidth="1"/>
    <col min="7683" max="7683" width="22.7109375" style="4" customWidth="1"/>
    <col min="7684" max="7684" width="20.28515625" style="4" customWidth="1"/>
    <col min="7685" max="7685" width="22.42578125" style="4" customWidth="1"/>
    <col min="7686" max="7686" width="25.42578125" style="4" customWidth="1"/>
    <col min="7687" max="7687" width="10" style="4" customWidth="1"/>
    <col min="7688" max="7688" width="15.28515625" style="4" customWidth="1"/>
    <col min="7689" max="7693" width="0" style="4" hidden="1" customWidth="1"/>
    <col min="7694" max="7694" width="13.85546875" style="4" customWidth="1"/>
    <col min="7695" max="7695" width="20.42578125" style="4" customWidth="1"/>
    <col min="7696" max="7935" width="11.42578125" style="4"/>
    <col min="7936" max="7936" width="14.42578125" style="4" customWidth="1"/>
    <col min="7937" max="7937" width="22.140625" style="4" customWidth="1"/>
    <col min="7938" max="7938" width="16.85546875" style="4" customWidth="1"/>
    <col min="7939" max="7939" width="22.7109375" style="4" customWidth="1"/>
    <col min="7940" max="7940" width="20.28515625" style="4" customWidth="1"/>
    <col min="7941" max="7941" width="22.42578125" style="4" customWidth="1"/>
    <col min="7942" max="7942" width="25.42578125" style="4" customWidth="1"/>
    <col min="7943" max="7943" width="10" style="4" customWidth="1"/>
    <col min="7944" max="7944" width="15.28515625" style="4" customWidth="1"/>
    <col min="7945" max="7949" width="0" style="4" hidden="1" customWidth="1"/>
    <col min="7950" max="7950" width="13.85546875" style="4" customWidth="1"/>
    <col min="7951" max="7951" width="20.42578125" style="4" customWidth="1"/>
    <col min="7952" max="8191" width="11.42578125" style="4"/>
    <col min="8192" max="8192" width="14.42578125" style="4" customWidth="1"/>
    <col min="8193" max="8193" width="22.140625" style="4" customWidth="1"/>
    <col min="8194" max="8194" width="16.85546875" style="4" customWidth="1"/>
    <col min="8195" max="8195" width="22.7109375" style="4" customWidth="1"/>
    <col min="8196" max="8196" width="20.28515625" style="4" customWidth="1"/>
    <col min="8197" max="8197" width="22.42578125" style="4" customWidth="1"/>
    <col min="8198" max="8198" width="25.42578125" style="4" customWidth="1"/>
    <col min="8199" max="8199" width="10" style="4" customWidth="1"/>
    <col min="8200" max="8200" width="15.28515625" style="4" customWidth="1"/>
    <col min="8201" max="8205" width="0" style="4" hidden="1" customWidth="1"/>
    <col min="8206" max="8206" width="13.85546875" style="4" customWidth="1"/>
    <col min="8207" max="8207" width="20.42578125" style="4" customWidth="1"/>
    <col min="8208" max="8447" width="11.42578125" style="4"/>
    <col min="8448" max="8448" width="14.42578125" style="4" customWidth="1"/>
    <col min="8449" max="8449" width="22.140625" style="4" customWidth="1"/>
    <col min="8450" max="8450" width="16.85546875" style="4" customWidth="1"/>
    <col min="8451" max="8451" width="22.7109375" style="4" customWidth="1"/>
    <col min="8452" max="8452" width="20.28515625" style="4" customWidth="1"/>
    <col min="8453" max="8453" width="22.42578125" style="4" customWidth="1"/>
    <col min="8454" max="8454" width="25.42578125" style="4" customWidth="1"/>
    <col min="8455" max="8455" width="10" style="4" customWidth="1"/>
    <col min="8456" max="8456" width="15.28515625" style="4" customWidth="1"/>
    <col min="8457" max="8461" width="0" style="4" hidden="1" customWidth="1"/>
    <col min="8462" max="8462" width="13.85546875" style="4" customWidth="1"/>
    <col min="8463" max="8463" width="20.42578125" style="4" customWidth="1"/>
    <col min="8464" max="8703" width="11.42578125" style="4"/>
    <col min="8704" max="8704" width="14.42578125" style="4" customWidth="1"/>
    <col min="8705" max="8705" width="22.140625" style="4" customWidth="1"/>
    <col min="8706" max="8706" width="16.85546875" style="4" customWidth="1"/>
    <col min="8707" max="8707" width="22.7109375" style="4" customWidth="1"/>
    <col min="8708" max="8708" width="20.28515625" style="4" customWidth="1"/>
    <col min="8709" max="8709" width="22.42578125" style="4" customWidth="1"/>
    <col min="8710" max="8710" width="25.42578125" style="4" customWidth="1"/>
    <col min="8711" max="8711" width="10" style="4" customWidth="1"/>
    <col min="8712" max="8712" width="15.28515625" style="4" customWidth="1"/>
    <col min="8713" max="8717" width="0" style="4" hidden="1" customWidth="1"/>
    <col min="8718" max="8718" width="13.85546875" style="4" customWidth="1"/>
    <col min="8719" max="8719" width="20.42578125" style="4" customWidth="1"/>
    <col min="8720" max="8959" width="11.42578125" style="4"/>
    <col min="8960" max="8960" width="14.42578125" style="4" customWidth="1"/>
    <col min="8961" max="8961" width="22.140625" style="4" customWidth="1"/>
    <col min="8962" max="8962" width="16.85546875" style="4" customWidth="1"/>
    <col min="8963" max="8963" width="22.7109375" style="4" customWidth="1"/>
    <col min="8964" max="8964" width="20.28515625" style="4" customWidth="1"/>
    <col min="8965" max="8965" width="22.42578125" style="4" customWidth="1"/>
    <col min="8966" max="8966" width="25.42578125" style="4" customWidth="1"/>
    <col min="8967" max="8967" width="10" style="4" customWidth="1"/>
    <col min="8968" max="8968" width="15.28515625" style="4" customWidth="1"/>
    <col min="8969" max="8973" width="0" style="4" hidden="1" customWidth="1"/>
    <col min="8974" max="8974" width="13.85546875" style="4" customWidth="1"/>
    <col min="8975" max="8975" width="20.42578125" style="4" customWidth="1"/>
    <col min="8976" max="9215" width="11.42578125" style="4"/>
    <col min="9216" max="9216" width="14.42578125" style="4" customWidth="1"/>
    <col min="9217" max="9217" width="22.140625" style="4" customWidth="1"/>
    <col min="9218" max="9218" width="16.85546875" style="4" customWidth="1"/>
    <col min="9219" max="9219" width="22.7109375" style="4" customWidth="1"/>
    <col min="9220" max="9220" width="20.28515625" style="4" customWidth="1"/>
    <col min="9221" max="9221" width="22.42578125" style="4" customWidth="1"/>
    <col min="9222" max="9222" width="25.42578125" style="4" customWidth="1"/>
    <col min="9223" max="9223" width="10" style="4" customWidth="1"/>
    <col min="9224" max="9224" width="15.28515625" style="4" customWidth="1"/>
    <col min="9225" max="9229" width="0" style="4" hidden="1" customWidth="1"/>
    <col min="9230" max="9230" width="13.85546875" style="4" customWidth="1"/>
    <col min="9231" max="9231" width="20.42578125" style="4" customWidth="1"/>
    <col min="9232" max="9471" width="11.42578125" style="4"/>
    <col min="9472" max="9472" width="14.42578125" style="4" customWidth="1"/>
    <col min="9473" max="9473" width="22.140625" style="4" customWidth="1"/>
    <col min="9474" max="9474" width="16.85546875" style="4" customWidth="1"/>
    <col min="9475" max="9475" width="22.7109375" style="4" customWidth="1"/>
    <col min="9476" max="9476" width="20.28515625" style="4" customWidth="1"/>
    <col min="9477" max="9477" width="22.42578125" style="4" customWidth="1"/>
    <col min="9478" max="9478" width="25.42578125" style="4" customWidth="1"/>
    <col min="9479" max="9479" width="10" style="4" customWidth="1"/>
    <col min="9480" max="9480" width="15.28515625" style="4" customWidth="1"/>
    <col min="9481" max="9485" width="0" style="4" hidden="1" customWidth="1"/>
    <col min="9486" max="9486" width="13.85546875" style="4" customWidth="1"/>
    <col min="9487" max="9487" width="20.42578125" style="4" customWidth="1"/>
    <col min="9488" max="9727" width="11.42578125" style="4"/>
    <col min="9728" max="9728" width="14.42578125" style="4" customWidth="1"/>
    <col min="9729" max="9729" width="22.140625" style="4" customWidth="1"/>
    <col min="9730" max="9730" width="16.85546875" style="4" customWidth="1"/>
    <col min="9731" max="9731" width="22.7109375" style="4" customWidth="1"/>
    <col min="9732" max="9732" width="20.28515625" style="4" customWidth="1"/>
    <col min="9733" max="9733" width="22.42578125" style="4" customWidth="1"/>
    <col min="9734" max="9734" width="25.42578125" style="4" customWidth="1"/>
    <col min="9735" max="9735" width="10" style="4" customWidth="1"/>
    <col min="9736" max="9736" width="15.28515625" style="4" customWidth="1"/>
    <col min="9737" max="9741" width="0" style="4" hidden="1" customWidth="1"/>
    <col min="9742" max="9742" width="13.85546875" style="4" customWidth="1"/>
    <col min="9743" max="9743" width="20.42578125" style="4" customWidth="1"/>
    <col min="9744" max="9983" width="11.42578125" style="4"/>
    <col min="9984" max="9984" width="14.42578125" style="4" customWidth="1"/>
    <col min="9985" max="9985" width="22.140625" style="4" customWidth="1"/>
    <col min="9986" max="9986" width="16.85546875" style="4" customWidth="1"/>
    <col min="9987" max="9987" width="22.7109375" style="4" customWidth="1"/>
    <col min="9988" max="9988" width="20.28515625" style="4" customWidth="1"/>
    <col min="9989" max="9989" width="22.42578125" style="4" customWidth="1"/>
    <col min="9990" max="9990" width="25.42578125" style="4" customWidth="1"/>
    <col min="9991" max="9991" width="10" style="4" customWidth="1"/>
    <col min="9992" max="9992" width="15.28515625" style="4" customWidth="1"/>
    <col min="9993" max="9997" width="0" style="4" hidden="1" customWidth="1"/>
    <col min="9998" max="9998" width="13.85546875" style="4" customWidth="1"/>
    <col min="9999" max="9999" width="20.42578125" style="4" customWidth="1"/>
    <col min="10000" max="10239" width="11.42578125" style="4"/>
    <col min="10240" max="10240" width="14.42578125" style="4" customWidth="1"/>
    <col min="10241" max="10241" width="22.140625" style="4" customWidth="1"/>
    <col min="10242" max="10242" width="16.85546875" style="4" customWidth="1"/>
    <col min="10243" max="10243" width="22.7109375" style="4" customWidth="1"/>
    <col min="10244" max="10244" width="20.28515625" style="4" customWidth="1"/>
    <col min="10245" max="10245" width="22.42578125" style="4" customWidth="1"/>
    <col min="10246" max="10246" width="25.42578125" style="4" customWidth="1"/>
    <col min="10247" max="10247" width="10" style="4" customWidth="1"/>
    <col min="10248" max="10248" width="15.28515625" style="4" customWidth="1"/>
    <col min="10249" max="10253" width="0" style="4" hidden="1" customWidth="1"/>
    <col min="10254" max="10254" width="13.85546875" style="4" customWidth="1"/>
    <col min="10255" max="10255" width="20.42578125" style="4" customWidth="1"/>
    <col min="10256" max="10495" width="11.42578125" style="4"/>
    <col min="10496" max="10496" width="14.42578125" style="4" customWidth="1"/>
    <col min="10497" max="10497" width="22.140625" style="4" customWidth="1"/>
    <col min="10498" max="10498" width="16.85546875" style="4" customWidth="1"/>
    <col min="10499" max="10499" width="22.7109375" style="4" customWidth="1"/>
    <col min="10500" max="10500" width="20.28515625" style="4" customWidth="1"/>
    <col min="10501" max="10501" width="22.42578125" style="4" customWidth="1"/>
    <col min="10502" max="10502" width="25.42578125" style="4" customWidth="1"/>
    <col min="10503" max="10503" width="10" style="4" customWidth="1"/>
    <col min="10504" max="10504" width="15.28515625" style="4" customWidth="1"/>
    <col min="10505" max="10509" width="0" style="4" hidden="1" customWidth="1"/>
    <col min="10510" max="10510" width="13.85546875" style="4" customWidth="1"/>
    <col min="10511" max="10511" width="20.42578125" style="4" customWidth="1"/>
    <col min="10512" max="10751" width="11.42578125" style="4"/>
    <col min="10752" max="10752" width="14.42578125" style="4" customWidth="1"/>
    <col min="10753" max="10753" width="22.140625" style="4" customWidth="1"/>
    <col min="10754" max="10754" width="16.85546875" style="4" customWidth="1"/>
    <col min="10755" max="10755" width="22.7109375" style="4" customWidth="1"/>
    <col min="10756" max="10756" width="20.28515625" style="4" customWidth="1"/>
    <col min="10757" max="10757" width="22.42578125" style="4" customWidth="1"/>
    <col min="10758" max="10758" width="25.42578125" style="4" customWidth="1"/>
    <col min="10759" max="10759" width="10" style="4" customWidth="1"/>
    <col min="10760" max="10760" width="15.28515625" style="4" customWidth="1"/>
    <col min="10761" max="10765" width="0" style="4" hidden="1" customWidth="1"/>
    <col min="10766" max="10766" width="13.85546875" style="4" customWidth="1"/>
    <col min="10767" max="10767" width="20.42578125" style="4" customWidth="1"/>
    <col min="10768" max="11007" width="11.42578125" style="4"/>
    <col min="11008" max="11008" width="14.42578125" style="4" customWidth="1"/>
    <col min="11009" max="11009" width="22.140625" style="4" customWidth="1"/>
    <col min="11010" max="11010" width="16.85546875" style="4" customWidth="1"/>
    <col min="11011" max="11011" width="22.7109375" style="4" customWidth="1"/>
    <col min="11012" max="11012" width="20.28515625" style="4" customWidth="1"/>
    <col min="11013" max="11013" width="22.42578125" style="4" customWidth="1"/>
    <col min="11014" max="11014" width="25.42578125" style="4" customWidth="1"/>
    <col min="11015" max="11015" width="10" style="4" customWidth="1"/>
    <col min="11016" max="11016" width="15.28515625" style="4" customWidth="1"/>
    <col min="11017" max="11021" width="0" style="4" hidden="1" customWidth="1"/>
    <col min="11022" max="11022" width="13.85546875" style="4" customWidth="1"/>
    <col min="11023" max="11023" width="20.42578125" style="4" customWidth="1"/>
    <col min="11024" max="11263" width="11.42578125" style="4"/>
    <col min="11264" max="11264" width="14.42578125" style="4" customWidth="1"/>
    <col min="11265" max="11265" width="22.140625" style="4" customWidth="1"/>
    <col min="11266" max="11266" width="16.85546875" style="4" customWidth="1"/>
    <col min="11267" max="11267" width="22.7109375" style="4" customWidth="1"/>
    <col min="11268" max="11268" width="20.28515625" style="4" customWidth="1"/>
    <col min="11269" max="11269" width="22.42578125" style="4" customWidth="1"/>
    <col min="11270" max="11270" width="25.42578125" style="4" customWidth="1"/>
    <col min="11271" max="11271" width="10" style="4" customWidth="1"/>
    <col min="11272" max="11272" width="15.28515625" style="4" customWidth="1"/>
    <col min="11273" max="11277" width="0" style="4" hidden="1" customWidth="1"/>
    <col min="11278" max="11278" width="13.85546875" style="4" customWidth="1"/>
    <col min="11279" max="11279" width="20.42578125" style="4" customWidth="1"/>
    <col min="11280" max="11519" width="11.42578125" style="4"/>
    <col min="11520" max="11520" width="14.42578125" style="4" customWidth="1"/>
    <col min="11521" max="11521" width="22.140625" style="4" customWidth="1"/>
    <col min="11522" max="11522" width="16.85546875" style="4" customWidth="1"/>
    <col min="11523" max="11523" width="22.7109375" style="4" customWidth="1"/>
    <col min="11524" max="11524" width="20.28515625" style="4" customWidth="1"/>
    <col min="11525" max="11525" width="22.42578125" style="4" customWidth="1"/>
    <col min="11526" max="11526" width="25.42578125" style="4" customWidth="1"/>
    <col min="11527" max="11527" width="10" style="4" customWidth="1"/>
    <col min="11528" max="11528" width="15.28515625" style="4" customWidth="1"/>
    <col min="11529" max="11533" width="0" style="4" hidden="1" customWidth="1"/>
    <col min="11534" max="11534" width="13.85546875" style="4" customWidth="1"/>
    <col min="11535" max="11535" width="20.42578125" style="4" customWidth="1"/>
    <col min="11536" max="11775" width="11.42578125" style="4"/>
    <col min="11776" max="11776" width="14.42578125" style="4" customWidth="1"/>
    <col min="11777" max="11777" width="22.140625" style="4" customWidth="1"/>
    <col min="11778" max="11778" width="16.85546875" style="4" customWidth="1"/>
    <col min="11779" max="11779" width="22.7109375" style="4" customWidth="1"/>
    <col min="11780" max="11780" width="20.28515625" style="4" customWidth="1"/>
    <col min="11781" max="11781" width="22.42578125" style="4" customWidth="1"/>
    <col min="11782" max="11782" width="25.42578125" style="4" customWidth="1"/>
    <col min="11783" max="11783" width="10" style="4" customWidth="1"/>
    <col min="11784" max="11784" width="15.28515625" style="4" customWidth="1"/>
    <col min="11785" max="11789" width="0" style="4" hidden="1" customWidth="1"/>
    <col min="11790" max="11790" width="13.85546875" style="4" customWidth="1"/>
    <col min="11791" max="11791" width="20.42578125" style="4" customWidth="1"/>
    <col min="11792" max="12031" width="11.42578125" style="4"/>
    <col min="12032" max="12032" width="14.42578125" style="4" customWidth="1"/>
    <col min="12033" max="12033" width="22.140625" style="4" customWidth="1"/>
    <col min="12034" max="12034" width="16.85546875" style="4" customWidth="1"/>
    <col min="12035" max="12035" width="22.7109375" style="4" customWidth="1"/>
    <col min="12036" max="12036" width="20.28515625" style="4" customWidth="1"/>
    <col min="12037" max="12037" width="22.42578125" style="4" customWidth="1"/>
    <col min="12038" max="12038" width="25.42578125" style="4" customWidth="1"/>
    <col min="12039" max="12039" width="10" style="4" customWidth="1"/>
    <col min="12040" max="12040" width="15.28515625" style="4" customWidth="1"/>
    <col min="12041" max="12045" width="0" style="4" hidden="1" customWidth="1"/>
    <col min="12046" max="12046" width="13.85546875" style="4" customWidth="1"/>
    <col min="12047" max="12047" width="20.42578125" style="4" customWidth="1"/>
    <col min="12048" max="12287" width="11.42578125" style="4"/>
    <col min="12288" max="12288" width="14.42578125" style="4" customWidth="1"/>
    <col min="12289" max="12289" width="22.140625" style="4" customWidth="1"/>
    <col min="12290" max="12290" width="16.85546875" style="4" customWidth="1"/>
    <col min="12291" max="12291" width="22.7109375" style="4" customWidth="1"/>
    <col min="12292" max="12292" width="20.28515625" style="4" customWidth="1"/>
    <col min="12293" max="12293" width="22.42578125" style="4" customWidth="1"/>
    <col min="12294" max="12294" width="25.42578125" style="4" customWidth="1"/>
    <col min="12295" max="12295" width="10" style="4" customWidth="1"/>
    <col min="12296" max="12296" width="15.28515625" style="4" customWidth="1"/>
    <col min="12297" max="12301" width="0" style="4" hidden="1" customWidth="1"/>
    <col min="12302" max="12302" width="13.85546875" style="4" customWidth="1"/>
    <col min="12303" max="12303" width="20.42578125" style="4" customWidth="1"/>
    <col min="12304" max="12543" width="11.42578125" style="4"/>
    <col min="12544" max="12544" width="14.42578125" style="4" customWidth="1"/>
    <col min="12545" max="12545" width="22.140625" style="4" customWidth="1"/>
    <col min="12546" max="12546" width="16.85546875" style="4" customWidth="1"/>
    <col min="12547" max="12547" width="22.7109375" style="4" customWidth="1"/>
    <col min="12548" max="12548" width="20.28515625" style="4" customWidth="1"/>
    <col min="12549" max="12549" width="22.42578125" style="4" customWidth="1"/>
    <col min="12550" max="12550" width="25.42578125" style="4" customWidth="1"/>
    <col min="12551" max="12551" width="10" style="4" customWidth="1"/>
    <col min="12552" max="12552" width="15.28515625" style="4" customWidth="1"/>
    <col min="12553" max="12557" width="0" style="4" hidden="1" customWidth="1"/>
    <col min="12558" max="12558" width="13.85546875" style="4" customWidth="1"/>
    <col min="12559" max="12559" width="20.42578125" style="4" customWidth="1"/>
    <col min="12560" max="12799" width="11.42578125" style="4"/>
    <col min="12800" max="12800" width="14.42578125" style="4" customWidth="1"/>
    <col min="12801" max="12801" width="22.140625" style="4" customWidth="1"/>
    <col min="12802" max="12802" width="16.85546875" style="4" customWidth="1"/>
    <col min="12803" max="12803" width="22.7109375" style="4" customWidth="1"/>
    <col min="12804" max="12804" width="20.28515625" style="4" customWidth="1"/>
    <col min="12805" max="12805" width="22.42578125" style="4" customWidth="1"/>
    <col min="12806" max="12806" width="25.42578125" style="4" customWidth="1"/>
    <col min="12807" max="12807" width="10" style="4" customWidth="1"/>
    <col min="12808" max="12808" width="15.28515625" style="4" customWidth="1"/>
    <col min="12809" max="12813" width="0" style="4" hidden="1" customWidth="1"/>
    <col min="12814" max="12814" width="13.85546875" style="4" customWidth="1"/>
    <col min="12815" max="12815" width="20.42578125" style="4" customWidth="1"/>
    <col min="12816" max="13055" width="11.42578125" style="4"/>
    <col min="13056" max="13056" width="14.42578125" style="4" customWidth="1"/>
    <col min="13057" max="13057" width="22.140625" style="4" customWidth="1"/>
    <col min="13058" max="13058" width="16.85546875" style="4" customWidth="1"/>
    <col min="13059" max="13059" width="22.7109375" style="4" customWidth="1"/>
    <col min="13060" max="13060" width="20.28515625" style="4" customWidth="1"/>
    <col min="13061" max="13061" width="22.42578125" style="4" customWidth="1"/>
    <col min="13062" max="13062" width="25.42578125" style="4" customWidth="1"/>
    <col min="13063" max="13063" width="10" style="4" customWidth="1"/>
    <col min="13064" max="13064" width="15.28515625" style="4" customWidth="1"/>
    <col min="13065" max="13069" width="0" style="4" hidden="1" customWidth="1"/>
    <col min="13070" max="13070" width="13.85546875" style="4" customWidth="1"/>
    <col min="13071" max="13071" width="20.42578125" style="4" customWidth="1"/>
    <col min="13072" max="13311" width="11.42578125" style="4"/>
    <col min="13312" max="13312" width="14.42578125" style="4" customWidth="1"/>
    <col min="13313" max="13313" width="22.140625" style="4" customWidth="1"/>
    <col min="13314" max="13314" width="16.85546875" style="4" customWidth="1"/>
    <col min="13315" max="13315" width="22.7109375" style="4" customWidth="1"/>
    <col min="13316" max="13316" width="20.28515625" style="4" customWidth="1"/>
    <col min="13317" max="13317" width="22.42578125" style="4" customWidth="1"/>
    <col min="13318" max="13318" width="25.42578125" style="4" customWidth="1"/>
    <col min="13319" max="13319" width="10" style="4" customWidth="1"/>
    <col min="13320" max="13320" width="15.28515625" style="4" customWidth="1"/>
    <col min="13321" max="13325" width="0" style="4" hidden="1" customWidth="1"/>
    <col min="13326" max="13326" width="13.85546875" style="4" customWidth="1"/>
    <col min="13327" max="13327" width="20.42578125" style="4" customWidth="1"/>
    <col min="13328" max="13567" width="11.42578125" style="4"/>
    <col min="13568" max="13568" width="14.42578125" style="4" customWidth="1"/>
    <col min="13569" max="13569" width="22.140625" style="4" customWidth="1"/>
    <col min="13570" max="13570" width="16.85546875" style="4" customWidth="1"/>
    <col min="13571" max="13571" width="22.7109375" style="4" customWidth="1"/>
    <col min="13572" max="13572" width="20.28515625" style="4" customWidth="1"/>
    <col min="13573" max="13573" width="22.42578125" style="4" customWidth="1"/>
    <col min="13574" max="13574" width="25.42578125" style="4" customWidth="1"/>
    <col min="13575" max="13575" width="10" style="4" customWidth="1"/>
    <col min="13576" max="13576" width="15.28515625" style="4" customWidth="1"/>
    <col min="13577" max="13581" width="0" style="4" hidden="1" customWidth="1"/>
    <col min="13582" max="13582" width="13.85546875" style="4" customWidth="1"/>
    <col min="13583" max="13583" width="20.42578125" style="4" customWidth="1"/>
    <col min="13584" max="13823" width="11.42578125" style="4"/>
    <col min="13824" max="13824" width="14.42578125" style="4" customWidth="1"/>
    <col min="13825" max="13825" width="22.140625" style="4" customWidth="1"/>
    <col min="13826" max="13826" width="16.85546875" style="4" customWidth="1"/>
    <col min="13827" max="13827" width="22.7109375" style="4" customWidth="1"/>
    <col min="13828" max="13828" width="20.28515625" style="4" customWidth="1"/>
    <col min="13829" max="13829" width="22.42578125" style="4" customWidth="1"/>
    <col min="13830" max="13830" width="25.42578125" style="4" customWidth="1"/>
    <col min="13831" max="13831" width="10" style="4" customWidth="1"/>
    <col min="13832" max="13832" width="15.28515625" style="4" customWidth="1"/>
    <col min="13833" max="13837" width="0" style="4" hidden="1" customWidth="1"/>
    <col min="13838" max="13838" width="13.85546875" style="4" customWidth="1"/>
    <col min="13839" max="13839" width="20.42578125" style="4" customWidth="1"/>
    <col min="13840" max="14079" width="11.42578125" style="4"/>
    <col min="14080" max="14080" width="14.42578125" style="4" customWidth="1"/>
    <col min="14081" max="14081" width="22.140625" style="4" customWidth="1"/>
    <col min="14082" max="14082" width="16.85546875" style="4" customWidth="1"/>
    <col min="14083" max="14083" width="22.7109375" style="4" customWidth="1"/>
    <col min="14084" max="14084" width="20.28515625" style="4" customWidth="1"/>
    <col min="14085" max="14085" width="22.42578125" style="4" customWidth="1"/>
    <col min="14086" max="14086" width="25.42578125" style="4" customWidth="1"/>
    <col min="14087" max="14087" width="10" style="4" customWidth="1"/>
    <col min="14088" max="14088" width="15.28515625" style="4" customWidth="1"/>
    <col min="14089" max="14093" width="0" style="4" hidden="1" customWidth="1"/>
    <col min="14094" max="14094" width="13.85546875" style="4" customWidth="1"/>
    <col min="14095" max="14095" width="20.42578125" style="4" customWidth="1"/>
    <col min="14096" max="14335" width="11.42578125" style="4"/>
    <col min="14336" max="14336" width="14.42578125" style="4" customWidth="1"/>
    <col min="14337" max="14337" width="22.140625" style="4" customWidth="1"/>
    <col min="14338" max="14338" width="16.85546875" style="4" customWidth="1"/>
    <col min="14339" max="14339" width="22.7109375" style="4" customWidth="1"/>
    <col min="14340" max="14340" width="20.28515625" style="4" customWidth="1"/>
    <col min="14341" max="14341" width="22.42578125" style="4" customWidth="1"/>
    <col min="14342" max="14342" width="25.42578125" style="4" customWidth="1"/>
    <col min="14343" max="14343" width="10" style="4" customWidth="1"/>
    <col min="14344" max="14344" width="15.28515625" style="4" customWidth="1"/>
    <col min="14345" max="14349" width="0" style="4" hidden="1" customWidth="1"/>
    <col min="14350" max="14350" width="13.85546875" style="4" customWidth="1"/>
    <col min="14351" max="14351" width="20.42578125" style="4" customWidth="1"/>
    <col min="14352" max="14591" width="11.42578125" style="4"/>
    <col min="14592" max="14592" width="14.42578125" style="4" customWidth="1"/>
    <col min="14593" max="14593" width="22.140625" style="4" customWidth="1"/>
    <col min="14594" max="14594" width="16.85546875" style="4" customWidth="1"/>
    <col min="14595" max="14595" width="22.7109375" style="4" customWidth="1"/>
    <col min="14596" max="14596" width="20.28515625" style="4" customWidth="1"/>
    <col min="14597" max="14597" width="22.42578125" style="4" customWidth="1"/>
    <col min="14598" max="14598" width="25.42578125" style="4" customWidth="1"/>
    <col min="14599" max="14599" width="10" style="4" customWidth="1"/>
    <col min="14600" max="14600" width="15.28515625" style="4" customWidth="1"/>
    <col min="14601" max="14605" width="0" style="4" hidden="1" customWidth="1"/>
    <col min="14606" max="14606" width="13.85546875" style="4" customWidth="1"/>
    <col min="14607" max="14607" width="20.42578125" style="4" customWidth="1"/>
    <col min="14608" max="14847" width="11.42578125" style="4"/>
    <col min="14848" max="14848" width="14.42578125" style="4" customWidth="1"/>
    <col min="14849" max="14849" width="22.140625" style="4" customWidth="1"/>
    <col min="14850" max="14850" width="16.85546875" style="4" customWidth="1"/>
    <col min="14851" max="14851" width="22.7109375" style="4" customWidth="1"/>
    <col min="14852" max="14852" width="20.28515625" style="4" customWidth="1"/>
    <col min="14853" max="14853" width="22.42578125" style="4" customWidth="1"/>
    <col min="14854" max="14854" width="25.42578125" style="4" customWidth="1"/>
    <col min="14855" max="14855" width="10" style="4" customWidth="1"/>
    <col min="14856" max="14856" width="15.28515625" style="4" customWidth="1"/>
    <col min="14857" max="14861" width="0" style="4" hidden="1" customWidth="1"/>
    <col min="14862" max="14862" width="13.85546875" style="4" customWidth="1"/>
    <col min="14863" max="14863" width="20.42578125" style="4" customWidth="1"/>
    <col min="14864" max="15103" width="11.42578125" style="4"/>
    <col min="15104" max="15104" width="14.42578125" style="4" customWidth="1"/>
    <col min="15105" max="15105" width="22.140625" style="4" customWidth="1"/>
    <col min="15106" max="15106" width="16.85546875" style="4" customWidth="1"/>
    <col min="15107" max="15107" width="22.7109375" style="4" customWidth="1"/>
    <col min="15108" max="15108" width="20.28515625" style="4" customWidth="1"/>
    <col min="15109" max="15109" width="22.42578125" style="4" customWidth="1"/>
    <col min="15110" max="15110" width="25.42578125" style="4" customWidth="1"/>
    <col min="15111" max="15111" width="10" style="4" customWidth="1"/>
    <col min="15112" max="15112" width="15.28515625" style="4" customWidth="1"/>
    <col min="15113" max="15117" width="0" style="4" hidden="1" customWidth="1"/>
    <col min="15118" max="15118" width="13.85546875" style="4" customWidth="1"/>
    <col min="15119" max="15119" width="20.42578125" style="4" customWidth="1"/>
    <col min="15120" max="15359" width="11.42578125" style="4"/>
    <col min="15360" max="15360" width="14.42578125" style="4" customWidth="1"/>
    <col min="15361" max="15361" width="22.140625" style="4" customWidth="1"/>
    <col min="15362" max="15362" width="16.85546875" style="4" customWidth="1"/>
    <col min="15363" max="15363" width="22.7109375" style="4" customWidth="1"/>
    <col min="15364" max="15364" width="20.28515625" style="4" customWidth="1"/>
    <col min="15365" max="15365" width="22.42578125" style="4" customWidth="1"/>
    <col min="15366" max="15366" width="25.42578125" style="4" customWidth="1"/>
    <col min="15367" max="15367" width="10" style="4" customWidth="1"/>
    <col min="15368" max="15368" width="15.28515625" style="4" customWidth="1"/>
    <col min="15369" max="15373" width="0" style="4" hidden="1" customWidth="1"/>
    <col min="15374" max="15374" width="13.85546875" style="4" customWidth="1"/>
    <col min="15375" max="15375" width="20.42578125" style="4" customWidth="1"/>
    <col min="15376" max="15615" width="11.42578125" style="4"/>
    <col min="15616" max="15616" width="14.42578125" style="4" customWidth="1"/>
    <col min="15617" max="15617" width="22.140625" style="4" customWidth="1"/>
    <col min="15618" max="15618" width="16.85546875" style="4" customWidth="1"/>
    <col min="15619" max="15619" width="22.7109375" style="4" customWidth="1"/>
    <col min="15620" max="15620" width="20.28515625" style="4" customWidth="1"/>
    <col min="15621" max="15621" width="22.42578125" style="4" customWidth="1"/>
    <col min="15622" max="15622" width="25.42578125" style="4" customWidth="1"/>
    <col min="15623" max="15623" width="10" style="4" customWidth="1"/>
    <col min="15624" max="15624" width="15.28515625" style="4" customWidth="1"/>
    <col min="15625" max="15629" width="0" style="4" hidden="1" customWidth="1"/>
    <col min="15630" max="15630" width="13.85546875" style="4" customWidth="1"/>
    <col min="15631" max="15631" width="20.42578125" style="4" customWidth="1"/>
    <col min="15632" max="15871" width="11.42578125" style="4"/>
    <col min="15872" max="15872" width="14.42578125" style="4" customWidth="1"/>
    <col min="15873" max="15873" width="22.140625" style="4" customWidth="1"/>
    <col min="15874" max="15874" width="16.85546875" style="4" customWidth="1"/>
    <col min="15875" max="15875" width="22.7109375" style="4" customWidth="1"/>
    <col min="15876" max="15876" width="20.28515625" style="4" customWidth="1"/>
    <col min="15877" max="15877" width="22.42578125" style="4" customWidth="1"/>
    <col min="15878" max="15878" width="25.42578125" style="4" customWidth="1"/>
    <col min="15879" max="15879" width="10" style="4" customWidth="1"/>
    <col min="15880" max="15880" width="15.28515625" style="4" customWidth="1"/>
    <col min="15881" max="15885" width="0" style="4" hidden="1" customWidth="1"/>
    <col min="15886" max="15886" width="13.85546875" style="4" customWidth="1"/>
    <col min="15887" max="15887" width="20.42578125" style="4" customWidth="1"/>
    <col min="15888" max="16127" width="11.42578125" style="4"/>
    <col min="16128" max="16128" width="14.42578125" style="4" customWidth="1"/>
    <col min="16129" max="16129" width="22.140625" style="4" customWidth="1"/>
    <col min="16130" max="16130" width="16.85546875" style="4" customWidth="1"/>
    <col min="16131" max="16131" width="22.7109375" style="4" customWidth="1"/>
    <col min="16132" max="16132" width="20.28515625" style="4" customWidth="1"/>
    <col min="16133" max="16133" width="22.42578125" style="4" customWidth="1"/>
    <col min="16134" max="16134" width="25.42578125" style="4" customWidth="1"/>
    <col min="16135" max="16135" width="10" style="4" customWidth="1"/>
    <col min="16136" max="16136" width="15.28515625" style="4" customWidth="1"/>
    <col min="16137" max="16141" width="0" style="4" hidden="1" customWidth="1"/>
    <col min="16142" max="16142" width="13.85546875" style="4" customWidth="1"/>
    <col min="16143" max="16143" width="20.42578125" style="4" customWidth="1"/>
    <col min="16144" max="16384" width="11.42578125" style="4"/>
  </cols>
  <sheetData>
    <row r="1" spans="1:16" s="1" customFormat="1" ht="20.25" customHeight="1">
      <c r="A1" s="403"/>
      <c r="B1" s="438"/>
      <c r="C1" s="439"/>
      <c r="D1" s="445" t="s">
        <v>19</v>
      </c>
      <c r="E1" s="446"/>
      <c r="F1" s="446"/>
      <c r="G1" s="446"/>
      <c r="H1" s="446"/>
      <c r="I1" s="446"/>
      <c r="J1" s="446"/>
      <c r="K1" s="446"/>
      <c r="L1" s="446"/>
      <c r="M1" s="446"/>
      <c r="N1" s="447"/>
      <c r="O1" s="6" t="s">
        <v>0</v>
      </c>
    </row>
    <row r="2" spans="1:16" s="1" customFormat="1" ht="20.25" customHeight="1">
      <c r="A2" s="403"/>
      <c r="B2" s="440"/>
      <c r="C2" s="441"/>
      <c r="D2" s="448"/>
      <c r="E2" s="424"/>
      <c r="F2" s="424"/>
      <c r="G2" s="424"/>
      <c r="H2" s="424"/>
      <c r="I2" s="424"/>
      <c r="J2" s="424"/>
      <c r="K2" s="424"/>
      <c r="L2" s="424"/>
      <c r="M2" s="424"/>
      <c r="N2" s="449"/>
      <c r="O2" s="55" t="s">
        <v>254</v>
      </c>
    </row>
    <row r="3" spans="1:16" s="1" customFormat="1" ht="20.25" customHeight="1">
      <c r="A3" s="403"/>
      <c r="B3" s="440"/>
      <c r="C3" s="441"/>
      <c r="D3" s="448"/>
      <c r="E3" s="424"/>
      <c r="F3" s="424"/>
      <c r="G3" s="424"/>
      <c r="H3" s="424"/>
      <c r="I3" s="424"/>
      <c r="J3" s="424"/>
      <c r="K3" s="424"/>
      <c r="L3" s="424"/>
      <c r="M3" s="424"/>
      <c r="N3" s="449"/>
      <c r="O3" s="6" t="s">
        <v>255</v>
      </c>
    </row>
    <row r="4" spans="1:16" s="1" customFormat="1" ht="20.25" customHeight="1">
      <c r="A4" s="403"/>
      <c r="B4" s="442"/>
      <c r="C4" s="443"/>
      <c r="D4" s="450"/>
      <c r="E4" s="451"/>
      <c r="F4" s="451"/>
      <c r="G4" s="451"/>
      <c r="H4" s="451"/>
      <c r="I4" s="451"/>
      <c r="J4" s="451"/>
      <c r="K4" s="451"/>
      <c r="L4" s="451"/>
      <c r="M4" s="451"/>
      <c r="N4" s="452"/>
      <c r="O4" s="6" t="s">
        <v>1</v>
      </c>
    </row>
    <row r="5" spans="1:16" s="1" customFormat="1" ht="12">
      <c r="A5" s="403"/>
      <c r="B5" s="407"/>
      <c r="C5" s="407"/>
      <c r="D5" s="407"/>
      <c r="E5" s="407"/>
      <c r="F5" s="407"/>
      <c r="G5" s="407"/>
      <c r="H5" s="407"/>
      <c r="I5" s="407"/>
      <c r="J5" s="407"/>
      <c r="K5" s="407"/>
      <c r="L5" s="407"/>
      <c r="M5" s="407"/>
      <c r="N5" s="407"/>
      <c r="O5" s="407"/>
    </row>
    <row r="6" spans="1:16" s="2" customFormat="1" ht="15.75">
      <c r="A6" s="403"/>
      <c r="B6" s="408" t="s">
        <v>2</v>
      </c>
      <c r="C6" s="408"/>
      <c r="D6" s="408"/>
      <c r="E6" s="408"/>
      <c r="F6" s="408"/>
      <c r="G6" s="408"/>
      <c r="H6" s="408"/>
      <c r="I6" s="408"/>
      <c r="J6" s="408"/>
      <c r="K6" s="408"/>
      <c r="L6" s="408"/>
      <c r="M6" s="408"/>
      <c r="N6" s="408"/>
      <c r="O6" s="408"/>
    </row>
    <row r="7" spans="1:16" s="2" customFormat="1" ht="15.75">
      <c r="A7" s="403"/>
      <c r="B7" s="408" t="s">
        <v>8</v>
      </c>
      <c r="C7" s="408"/>
      <c r="D7" s="408"/>
      <c r="E7" s="408"/>
      <c r="F7" s="408"/>
      <c r="G7" s="408"/>
      <c r="H7" s="66"/>
      <c r="I7" s="181"/>
      <c r="J7" s="181"/>
      <c r="K7" s="181"/>
      <c r="L7" s="181"/>
      <c r="M7" s="66"/>
      <c r="N7" s="66"/>
      <c r="O7" s="66"/>
    </row>
    <row r="8" spans="1:16" s="2" customFormat="1" ht="15.75">
      <c r="A8" s="403"/>
      <c r="B8" s="408" t="s">
        <v>3</v>
      </c>
      <c r="C8" s="408"/>
      <c r="D8" s="408"/>
      <c r="E8" s="408"/>
      <c r="F8" s="408"/>
      <c r="G8" s="408"/>
      <c r="H8" s="408"/>
      <c r="I8" s="181"/>
      <c r="J8" s="181"/>
      <c r="K8" s="181"/>
      <c r="L8" s="181"/>
      <c r="M8" s="66"/>
      <c r="N8" s="66"/>
      <c r="O8" s="66"/>
    </row>
    <row r="9" spans="1:16" s="1" customFormat="1" ht="15.75">
      <c r="A9" s="403"/>
      <c r="B9" s="409" t="s">
        <v>394</v>
      </c>
      <c r="C9" s="409"/>
      <c r="D9" s="409"/>
      <c r="E9" s="409"/>
      <c r="F9" s="409"/>
      <c r="G9" s="409"/>
      <c r="H9" s="409"/>
      <c r="I9" s="409"/>
      <c r="J9" s="409"/>
      <c r="K9" s="409"/>
      <c r="L9" s="409"/>
      <c r="M9" s="409"/>
      <c r="N9" s="409"/>
      <c r="O9" s="409"/>
    </row>
    <row r="10" spans="1:16" s="1" customFormat="1" ht="12.75" thickBot="1">
      <c r="A10" s="403"/>
      <c r="B10" s="407"/>
      <c r="C10" s="407"/>
      <c r="D10" s="407"/>
      <c r="E10" s="407"/>
      <c r="F10" s="407"/>
      <c r="G10" s="407"/>
      <c r="H10" s="407"/>
      <c r="I10" s="407"/>
      <c r="J10" s="407"/>
      <c r="K10" s="407"/>
      <c r="L10" s="407"/>
      <c r="M10" s="407"/>
      <c r="N10" s="407"/>
      <c r="O10" s="407"/>
    </row>
    <row r="11" spans="1:16" s="1" customFormat="1" ht="15.75" customHeight="1" thickBot="1">
      <c r="A11" s="403"/>
      <c r="B11" s="454" t="s">
        <v>62</v>
      </c>
      <c r="C11" s="454" t="s">
        <v>106</v>
      </c>
      <c r="D11" s="397" t="s">
        <v>4</v>
      </c>
      <c r="E11" s="397" t="s">
        <v>41</v>
      </c>
      <c r="F11" s="397" t="s">
        <v>5</v>
      </c>
      <c r="G11" s="397" t="s">
        <v>14</v>
      </c>
      <c r="H11" s="397" t="s">
        <v>6</v>
      </c>
      <c r="I11" s="427" t="s">
        <v>570</v>
      </c>
      <c r="J11" s="428"/>
      <c r="K11" s="428"/>
      <c r="L11" s="429"/>
      <c r="M11" s="397" t="s">
        <v>448</v>
      </c>
      <c r="N11" s="432" t="s">
        <v>12</v>
      </c>
      <c r="O11" s="434" t="s">
        <v>13</v>
      </c>
      <c r="P11" s="434" t="s">
        <v>11</v>
      </c>
    </row>
    <row r="12" spans="1:16" s="3" customFormat="1" ht="35.25" customHeight="1" thickBot="1">
      <c r="A12" s="403"/>
      <c r="B12" s="455"/>
      <c r="C12" s="455"/>
      <c r="D12" s="426"/>
      <c r="E12" s="426"/>
      <c r="F12" s="426"/>
      <c r="G12" s="426"/>
      <c r="H12" s="426"/>
      <c r="I12" s="257" t="s">
        <v>449</v>
      </c>
      <c r="J12" s="257" t="s">
        <v>450</v>
      </c>
      <c r="K12" s="257" t="s">
        <v>451</v>
      </c>
      <c r="L12" s="257" t="s">
        <v>452</v>
      </c>
      <c r="M12" s="398"/>
      <c r="N12" s="526"/>
      <c r="O12" s="527"/>
      <c r="P12" s="527"/>
    </row>
    <row r="13" spans="1:16" ht="93.75" customHeight="1">
      <c r="B13" s="525" t="s">
        <v>112</v>
      </c>
      <c r="C13" s="399" t="s">
        <v>113</v>
      </c>
      <c r="D13" s="399" t="s">
        <v>114</v>
      </c>
      <c r="E13" s="62" t="s">
        <v>111</v>
      </c>
      <c r="F13" s="265" t="s">
        <v>40</v>
      </c>
      <c r="G13" s="266" t="s">
        <v>366</v>
      </c>
      <c r="H13" s="267">
        <v>12</v>
      </c>
      <c r="I13" s="259">
        <f>3/12</f>
        <v>0.25</v>
      </c>
      <c r="J13" s="259">
        <f>6/12</f>
        <v>0.5</v>
      </c>
      <c r="K13" s="259">
        <f>9/12</f>
        <v>0.75</v>
      </c>
      <c r="L13" s="348"/>
      <c r="M13" s="254"/>
      <c r="N13" s="260">
        <v>43497</v>
      </c>
      <c r="O13" s="261">
        <v>43861</v>
      </c>
      <c r="P13" s="264" t="s">
        <v>367</v>
      </c>
    </row>
    <row r="14" spans="1:16" ht="93.75" customHeight="1">
      <c r="B14" s="525"/>
      <c r="C14" s="399"/>
      <c r="D14" s="399"/>
      <c r="E14" s="189" t="s">
        <v>375</v>
      </c>
      <c r="F14" s="265" t="s">
        <v>365</v>
      </c>
      <c r="G14" s="266" t="s">
        <v>376</v>
      </c>
      <c r="H14" s="267">
        <v>12</v>
      </c>
      <c r="I14" s="259">
        <f>3/12</f>
        <v>0.25</v>
      </c>
      <c r="J14" s="259">
        <f>6/12</f>
        <v>0.5</v>
      </c>
      <c r="K14" s="259">
        <f>9/12</f>
        <v>0.75</v>
      </c>
      <c r="L14" s="259"/>
      <c r="M14" s="254"/>
      <c r="N14" s="260">
        <v>43497</v>
      </c>
      <c r="O14" s="261">
        <v>43861</v>
      </c>
      <c r="P14" s="264" t="s">
        <v>571</v>
      </c>
    </row>
    <row r="15" spans="1:16" ht="93.75" customHeight="1">
      <c r="B15" s="525"/>
      <c r="C15" s="399"/>
      <c r="D15" s="399"/>
      <c r="E15" s="528" t="s">
        <v>359</v>
      </c>
      <c r="F15" s="268" t="s">
        <v>377</v>
      </c>
      <c r="G15" s="330" t="s">
        <v>378</v>
      </c>
      <c r="H15" s="270">
        <v>1</v>
      </c>
      <c r="I15" s="61" t="s">
        <v>444</v>
      </c>
      <c r="J15" s="61" t="s">
        <v>444</v>
      </c>
      <c r="K15" s="255" t="s">
        <v>456</v>
      </c>
      <c r="L15" s="259"/>
      <c r="M15" s="254"/>
      <c r="N15" s="262">
        <v>43739</v>
      </c>
      <c r="O15" s="263">
        <v>43799</v>
      </c>
      <c r="P15" s="264" t="s">
        <v>379</v>
      </c>
    </row>
    <row r="16" spans="1:16" ht="93.75" customHeight="1">
      <c r="B16" s="525"/>
      <c r="C16" s="399"/>
      <c r="D16" s="399"/>
      <c r="E16" s="528"/>
      <c r="F16" s="271" t="s">
        <v>572</v>
      </c>
      <c r="G16" s="266" t="s">
        <v>380</v>
      </c>
      <c r="H16" s="267">
        <v>12</v>
      </c>
      <c r="I16" s="259">
        <f>3/12</f>
        <v>0.25</v>
      </c>
      <c r="J16" s="259">
        <f>6/12</f>
        <v>0.5</v>
      </c>
      <c r="K16" s="259">
        <f>9/12</f>
        <v>0.75</v>
      </c>
      <c r="L16" s="259"/>
      <c r="M16" s="254"/>
      <c r="N16" s="260">
        <v>43497</v>
      </c>
      <c r="O16" s="261">
        <v>43861</v>
      </c>
      <c r="P16" s="264" t="s">
        <v>379</v>
      </c>
    </row>
    <row r="17" spans="2:16" ht="42" customHeight="1">
      <c r="B17" s="525"/>
      <c r="C17" s="399"/>
      <c r="D17" s="399"/>
      <c r="E17" s="529" t="s">
        <v>362</v>
      </c>
      <c r="F17" s="415" t="s">
        <v>382</v>
      </c>
      <c r="G17" s="266" t="s">
        <v>602</v>
      </c>
      <c r="H17" s="176">
        <v>1</v>
      </c>
      <c r="I17" s="176">
        <f>7/7</f>
        <v>1</v>
      </c>
      <c r="J17" s="259">
        <f>8/8</f>
        <v>1</v>
      </c>
      <c r="K17" s="259">
        <f>10/10</f>
        <v>1</v>
      </c>
      <c r="L17" s="259"/>
      <c r="M17" s="255"/>
      <c r="N17" s="260">
        <v>43466</v>
      </c>
      <c r="O17" s="261">
        <v>43830</v>
      </c>
      <c r="P17" s="264" t="s">
        <v>389</v>
      </c>
    </row>
    <row r="18" spans="2:16" ht="93.75" customHeight="1">
      <c r="B18" s="525"/>
      <c r="C18" s="399"/>
      <c r="D18" s="399"/>
      <c r="E18" s="530"/>
      <c r="F18" s="417"/>
      <c r="G18" s="266" t="s">
        <v>603</v>
      </c>
      <c r="H18" s="176">
        <v>1</v>
      </c>
      <c r="I18" s="176" t="s">
        <v>456</v>
      </c>
      <c r="J18" s="259">
        <f>8/8</f>
        <v>1</v>
      </c>
      <c r="K18" s="259">
        <f>10/10</f>
        <v>1</v>
      </c>
      <c r="L18" s="259"/>
      <c r="M18" s="255"/>
      <c r="N18" s="260">
        <v>43647</v>
      </c>
      <c r="O18" s="261">
        <v>43708</v>
      </c>
      <c r="P18" s="279" t="s">
        <v>389</v>
      </c>
    </row>
    <row r="19" spans="2:16" ht="93.75" customHeight="1">
      <c r="B19" s="525"/>
      <c r="C19" s="399"/>
      <c r="D19" s="399"/>
      <c r="E19" s="530"/>
      <c r="F19" s="266" t="s">
        <v>383</v>
      </c>
      <c r="G19" s="266" t="s">
        <v>573</v>
      </c>
      <c r="H19" s="273">
        <v>1</v>
      </c>
      <c r="I19" s="176">
        <f>179/202</f>
        <v>0.88613861386138615</v>
      </c>
      <c r="J19" s="259">
        <f>167/177</f>
        <v>0.94350282485875703</v>
      </c>
      <c r="K19" s="259">
        <f>195/206</f>
        <v>0.94660194174757284</v>
      </c>
      <c r="L19" s="259"/>
      <c r="M19" s="255"/>
      <c r="N19" s="260">
        <v>43466</v>
      </c>
      <c r="O19" s="261">
        <v>43830</v>
      </c>
      <c r="P19" s="264" t="s">
        <v>389</v>
      </c>
    </row>
    <row r="20" spans="2:16" ht="93.75" customHeight="1">
      <c r="B20" s="525"/>
      <c r="C20" s="399"/>
      <c r="D20" s="399"/>
      <c r="E20" s="530"/>
      <c r="F20" s="190" t="s">
        <v>574</v>
      </c>
      <c r="G20" s="266" t="s">
        <v>632</v>
      </c>
      <c r="H20" s="272">
        <v>12</v>
      </c>
      <c r="I20" s="176">
        <f t="shared" ref="I20:I21" si="0">3/12</f>
        <v>0.25</v>
      </c>
      <c r="J20" s="259">
        <f>6/12</f>
        <v>0.5</v>
      </c>
      <c r="K20" s="259">
        <f>9/12</f>
        <v>0.75</v>
      </c>
      <c r="L20" s="259"/>
      <c r="M20" s="254"/>
      <c r="N20" s="260">
        <v>43466</v>
      </c>
      <c r="O20" s="261">
        <v>43830</v>
      </c>
      <c r="P20" s="264" t="s">
        <v>575</v>
      </c>
    </row>
    <row r="21" spans="2:16" ht="93.75" customHeight="1">
      <c r="B21" s="525"/>
      <c r="C21" s="399"/>
      <c r="D21" s="399"/>
      <c r="E21" s="530"/>
      <c r="F21" s="266" t="s">
        <v>576</v>
      </c>
      <c r="G21" s="266" t="s">
        <v>633</v>
      </c>
      <c r="H21" s="272">
        <v>12</v>
      </c>
      <c r="I21" s="176">
        <f t="shared" si="0"/>
        <v>0.25</v>
      </c>
      <c r="J21" s="259">
        <f>6/12</f>
        <v>0.5</v>
      </c>
      <c r="K21" s="259">
        <f>9/12</f>
        <v>0.75</v>
      </c>
      <c r="L21" s="259"/>
      <c r="M21" s="254"/>
      <c r="N21" s="260">
        <v>43466</v>
      </c>
      <c r="O21" s="261">
        <v>43830</v>
      </c>
      <c r="P21" s="264" t="s">
        <v>575</v>
      </c>
    </row>
    <row r="22" spans="2:16" ht="93.75" customHeight="1">
      <c r="B22" s="525"/>
      <c r="C22" s="399"/>
      <c r="D22" s="399"/>
      <c r="E22" s="531"/>
      <c r="F22" s="266" t="s">
        <v>577</v>
      </c>
      <c r="G22" s="349" t="s">
        <v>634</v>
      </c>
      <c r="H22" s="272">
        <v>48</v>
      </c>
      <c r="I22" s="259">
        <f>12/48</f>
        <v>0.25</v>
      </c>
      <c r="J22" s="259">
        <f>24/48</f>
        <v>0.5</v>
      </c>
      <c r="K22" s="259">
        <f>36/48</f>
        <v>0.75</v>
      </c>
      <c r="L22" s="259"/>
      <c r="M22" s="254"/>
      <c r="N22" s="260">
        <v>43466</v>
      </c>
      <c r="O22" s="261">
        <v>43830</v>
      </c>
      <c r="P22" s="264" t="s">
        <v>575</v>
      </c>
    </row>
    <row r="23" spans="2:16" ht="93.75" customHeight="1">
      <c r="B23" s="525"/>
      <c r="C23" s="399"/>
      <c r="D23" s="399"/>
      <c r="E23" s="264" t="s">
        <v>364</v>
      </c>
      <c r="F23" s="190" t="s">
        <v>385</v>
      </c>
      <c r="G23" s="350" t="s">
        <v>384</v>
      </c>
      <c r="H23" s="273">
        <v>1</v>
      </c>
      <c r="I23" s="259">
        <f>154/154</f>
        <v>1</v>
      </c>
      <c r="J23" s="259">
        <f>365/365</f>
        <v>1</v>
      </c>
      <c r="K23" s="259">
        <f>672/672</f>
        <v>1</v>
      </c>
      <c r="L23" s="259"/>
      <c r="M23" s="254"/>
      <c r="N23" s="260">
        <v>43466</v>
      </c>
      <c r="O23" s="261">
        <v>43830</v>
      </c>
      <c r="P23" s="264" t="s">
        <v>390</v>
      </c>
    </row>
    <row r="24" spans="2:16" ht="93.75" customHeight="1">
      <c r="B24" s="525"/>
      <c r="C24" s="399"/>
      <c r="D24" s="399"/>
      <c r="E24" s="430" t="s">
        <v>363</v>
      </c>
      <c r="F24" s="190" t="s">
        <v>392</v>
      </c>
      <c r="G24" s="266" t="s">
        <v>386</v>
      </c>
      <c r="H24" s="272">
        <v>4</v>
      </c>
      <c r="I24" s="259">
        <f>1/4</f>
        <v>0.25</v>
      </c>
      <c r="J24" s="259">
        <f>2/4</f>
        <v>0.5</v>
      </c>
      <c r="K24" s="259">
        <f>3/4</f>
        <v>0.75</v>
      </c>
      <c r="L24" s="259"/>
      <c r="M24" s="254"/>
      <c r="N24" s="260">
        <v>43466</v>
      </c>
      <c r="O24" s="261">
        <v>43830</v>
      </c>
      <c r="P24" s="264" t="s">
        <v>391</v>
      </c>
    </row>
    <row r="25" spans="2:16" ht="93.75" customHeight="1">
      <c r="B25" s="525"/>
      <c r="C25" s="399"/>
      <c r="D25" s="399"/>
      <c r="E25" s="532"/>
      <c r="F25" s="266" t="s">
        <v>578</v>
      </c>
      <c r="G25" s="379" t="s">
        <v>635</v>
      </c>
      <c r="H25" s="272">
        <v>12</v>
      </c>
      <c r="I25" s="259">
        <f>2/12</f>
        <v>0.16666666666666666</v>
      </c>
      <c r="J25" s="259">
        <f>5/12</f>
        <v>0.41666666666666669</v>
      </c>
      <c r="K25" s="259">
        <f>8/12</f>
        <v>0.66666666666666663</v>
      </c>
      <c r="L25" s="259"/>
      <c r="M25" s="254"/>
      <c r="N25" s="260">
        <v>43466</v>
      </c>
      <c r="O25" s="261">
        <v>43830</v>
      </c>
      <c r="P25" s="264" t="s">
        <v>579</v>
      </c>
    </row>
    <row r="26" spans="2:16" ht="93.75" customHeight="1">
      <c r="B26" s="525"/>
      <c r="C26" s="399"/>
      <c r="D26" s="399"/>
      <c r="E26" s="532"/>
      <c r="F26" s="190" t="s">
        <v>580</v>
      </c>
      <c r="G26" s="266" t="s">
        <v>581</v>
      </c>
      <c r="H26" s="272">
        <v>2</v>
      </c>
      <c r="I26" s="259">
        <f>0/2</f>
        <v>0</v>
      </c>
      <c r="J26" s="259">
        <f>0/2</f>
        <v>0</v>
      </c>
      <c r="K26" s="259">
        <f>1/2</f>
        <v>0.5</v>
      </c>
      <c r="L26" s="259"/>
      <c r="M26" s="254"/>
      <c r="N26" s="260">
        <v>43466</v>
      </c>
      <c r="O26" s="261">
        <v>43830</v>
      </c>
      <c r="P26" s="264" t="s">
        <v>582</v>
      </c>
    </row>
    <row r="27" spans="2:16" ht="93.75" customHeight="1">
      <c r="B27" s="525"/>
      <c r="C27" s="399"/>
      <c r="D27" s="399"/>
      <c r="E27" s="431"/>
      <c r="F27" s="190" t="s">
        <v>583</v>
      </c>
      <c r="G27" s="266" t="s">
        <v>584</v>
      </c>
      <c r="H27" s="273" t="s">
        <v>585</v>
      </c>
      <c r="I27" s="259">
        <v>0.74199999999999999</v>
      </c>
      <c r="J27" s="259">
        <v>0.97</v>
      </c>
      <c r="K27" s="259" t="s">
        <v>670</v>
      </c>
      <c r="L27" s="379">
        <f>(1529487303/15527520925)*100</f>
        <v>9.8501706124733488</v>
      </c>
      <c r="M27" s="254"/>
      <c r="N27" s="260">
        <v>43466</v>
      </c>
      <c r="O27" s="261">
        <v>43830</v>
      </c>
      <c r="P27" s="264" t="s">
        <v>579</v>
      </c>
    </row>
    <row r="28" spans="2:16" ht="93.75" customHeight="1">
      <c r="B28" s="525"/>
      <c r="C28" s="399"/>
      <c r="D28" s="399"/>
      <c r="E28" s="256" t="s">
        <v>358</v>
      </c>
      <c r="F28" s="274" t="s">
        <v>139</v>
      </c>
      <c r="G28" s="266" t="s">
        <v>381</v>
      </c>
      <c r="H28" s="273">
        <v>0.7</v>
      </c>
      <c r="I28" s="626">
        <f>17.5/70</f>
        <v>0.25</v>
      </c>
      <c r="J28" s="626">
        <f>40/70</f>
        <v>0.5714285714285714</v>
      </c>
      <c r="K28" s="626">
        <f>50.4/70</f>
        <v>0.72</v>
      </c>
      <c r="L28" s="259"/>
      <c r="M28" s="255" t="s">
        <v>586</v>
      </c>
      <c r="N28" s="260">
        <v>43466</v>
      </c>
      <c r="O28" s="261">
        <v>43830</v>
      </c>
      <c r="P28" s="264" t="s">
        <v>587</v>
      </c>
    </row>
    <row r="29" spans="2:16" ht="93.75" customHeight="1">
      <c r="B29" s="525"/>
      <c r="C29" s="399"/>
      <c r="D29" s="399"/>
      <c r="E29" s="62" t="s">
        <v>588</v>
      </c>
      <c r="F29" s="274" t="s">
        <v>589</v>
      </c>
      <c r="G29" s="266" t="s">
        <v>590</v>
      </c>
      <c r="H29" s="272">
        <v>12</v>
      </c>
      <c r="I29" s="259">
        <f>3/12</f>
        <v>0.25</v>
      </c>
      <c r="J29" s="259">
        <f>6/12</f>
        <v>0.5</v>
      </c>
      <c r="K29" s="259">
        <f>9/12</f>
        <v>0.75</v>
      </c>
      <c r="L29" s="259"/>
      <c r="M29" s="255"/>
      <c r="N29" s="260">
        <v>43466</v>
      </c>
      <c r="O29" s="261">
        <v>43830</v>
      </c>
      <c r="P29" s="264" t="s">
        <v>591</v>
      </c>
    </row>
    <row r="30" spans="2:16" ht="93.75" customHeight="1">
      <c r="B30" s="525"/>
      <c r="C30" s="399"/>
      <c r="D30" s="399"/>
      <c r="E30" s="533" t="s">
        <v>360</v>
      </c>
      <c r="F30" s="265" t="s">
        <v>387</v>
      </c>
      <c r="G30" s="266" t="s">
        <v>592</v>
      </c>
      <c r="H30" s="275">
        <v>6</v>
      </c>
      <c r="I30" s="259">
        <f>1/6</f>
        <v>0.16666666666666666</v>
      </c>
      <c r="J30" s="259">
        <f>2/6</f>
        <v>0.33333333333333331</v>
      </c>
      <c r="K30" s="259">
        <f>3/6</f>
        <v>0.5</v>
      </c>
      <c r="L30" s="259"/>
      <c r="M30" s="255"/>
      <c r="N30" s="260">
        <v>43466</v>
      </c>
      <c r="O30" s="261">
        <v>43830</v>
      </c>
      <c r="P30" s="264" t="s">
        <v>361</v>
      </c>
    </row>
    <row r="31" spans="2:16" ht="93.75" customHeight="1">
      <c r="B31" s="525"/>
      <c r="C31" s="399"/>
      <c r="D31" s="399"/>
      <c r="E31" s="534"/>
      <c r="F31" s="265" t="s">
        <v>388</v>
      </c>
      <c r="G31" s="266" t="s">
        <v>593</v>
      </c>
      <c r="H31" s="276">
        <v>4</v>
      </c>
      <c r="I31" s="259">
        <f>1/4</f>
        <v>0.25</v>
      </c>
      <c r="J31" s="259">
        <f>2/4</f>
        <v>0.5</v>
      </c>
      <c r="K31" s="259">
        <f>3/4</f>
        <v>0.75</v>
      </c>
      <c r="L31" s="259"/>
      <c r="M31" s="254"/>
      <c r="N31" s="260">
        <v>43466</v>
      </c>
      <c r="O31" s="261">
        <v>43830</v>
      </c>
      <c r="P31" s="264" t="s">
        <v>361</v>
      </c>
    </row>
    <row r="32" spans="2:16" ht="93.75" customHeight="1">
      <c r="B32" s="525"/>
      <c r="C32" s="399"/>
      <c r="D32" s="399"/>
      <c r="E32" s="535" t="s">
        <v>594</v>
      </c>
      <c r="F32" s="265" t="s">
        <v>595</v>
      </c>
      <c r="G32" s="266" t="s">
        <v>596</v>
      </c>
      <c r="H32" s="267">
        <v>8</v>
      </c>
      <c r="I32" s="61" t="s">
        <v>456</v>
      </c>
      <c r="J32" s="61" t="s">
        <v>456</v>
      </c>
      <c r="K32" s="259">
        <v>0</v>
      </c>
      <c r="L32" s="380" t="s">
        <v>628</v>
      </c>
      <c r="M32" s="254"/>
      <c r="N32" s="260">
        <v>43466</v>
      </c>
      <c r="O32" s="261">
        <v>43830</v>
      </c>
      <c r="P32" s="264" t="s">
        <v>571</v>
      </c>
    </row>
    <row r="33" spans="2:16" ht="93.75" customHeight="1">
      <c r="B33" s="525"/>
      <c r="C33" s="399"/>
      <c r="D33" s="399"/>
      <c r="E33" s="536"/>
      <c r="F33" s="274" t="s">
        <v>597</v>
      </c>
      <c r="G33" s="266" t="s">
        <v>598</v>
      </c>
      <c r="H33" s="267">
        <v>6</v>
      </c>
      <c r="I33" s="259">
        <f>1/6</f>
        <v>0.16666666666666666</v>
      </c>
      <c r="J33" s="259">
        <f>2/6</f>
        <v>0.33333333333333331</v>
      </c>
      <c r="K33" s="259">
        <f>4/6</f>
        <v>0.66666666666666663</v>
      </c>
      <c r="L33" s="259"/>
      <c r="M33" s="254"/>
      <c r="N33" s="260">
        <v>43466</v>
      </c>
      <c r="O33" s="261">
        <v>43830</v>
      </c>
      <c r="P33" s="264" t="s">
        <v>361</v>
      </c>
    </row>
    <row r="34" spans="2:16" ht="116.25" customHeight="1">
      <c r="B34" s="389" t="s">
        <v>216</v>
      </c>
      <c r="C34" s="388" t="s">
        <v>109</v>
      </c>
      <c r="D34" s="256" t="s">
        <v>110</v>
      </c>
      <c r="E34" s="256" t="s">
        <v>168</v>
      </c>
      <c r="F34" s="387" t="s">
        <v>654</v>
      </c>
      <c r="G34" s="14" t="s">
        <v>169</v>
      </c>
      <c r="H34" s="273">
        <v>1</v>
      </c>
      <c r="I34" s="259">
        <f>1/12</f>
        <v>8.3333333333333329E-2</v>
      </c>
      <c r="J34" s="259">
        <f>5/12</f>
        <v>0.41666666666666669</v>
      </c>
      <c r="K34" s="259">
        <f>9/12</f>
        <v>0.75</v>
      </c>
      <c r="L34" s="77"/>
      <c r="M34" s="77"/>
      <c r="N34" s="229"/>
      <c r="O34" s="77"/>
      <c r="P34" s="77"/>
    </row>
    <row r="35" spans="2:16" ht="24" customHeight="1">
      <c r="I35" s="627">
        <f>AVERAGE(I13:I34)</f>
        <v>0.35323536564182734</v>
      </c>
      <c r="J35" s="627">
        <f>AVERAGE(J13:J34)</f>
        <v>0.5742465698143665</v>
      </c>
      <c r="K35" s="627">
        <f>AVERAGE(K13:K34)</f>
        <v>0.72499676375404531</v>
      </c>
    </row>
  </sheetData>
  <mergeCells count="30">
    <mergeCell ref="D1:N4"/>
    <mergeCell ref="A1:A12"/>
    <mergeCell ref="B5:O5"/>
    <mergeCell ref="B6:O6"/>
    <mergeCell ref="B7:G7"/>
    <mergeCell ref="B8:H8"/>
    <mergeCell ref="B9:O9"/>
    <mergeCell ref="B10:O10"/>
    <mergeCell ref="B1:C4"/>
    <mergeCell ref="G11:G12"/>
    <mergeCell ref="O11:O12"/>
    <mergeCell ref="P11:P12"/>
    <mergeCell ref="C13:C33"/>
    <mergeCell ref="D13:D33"/>
    <mergeCell ref="E15:E16"/>
    <mergeCell ref="E17:E22"/>
    <mergeCell ref="E24:E27"/>
    <mergeCell ref="E30:E31"/>
    <mergeCell ref="E32:E33"/>
    <mergeCell ref="C11:C12"/>
    <mergeCell ref="D11:D12"/>
    <mergeCell ref="E11:E12"/>
    <mergeCell ref="F11:F12"/>
    <mergeCell ref="B13:B33"/>
    <mergeCell ref="H11:H12"/>
    <mergeCell ref="I11:L11"/>
    <mergeCell ref="M11:M12"/>
    <mergeCell ref="N11:N12"/>
    <mergeCell ref="B11:B12"/>
    <mergeCell ref="F17:F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7"/>
  <sheetViews>
    <sheetView topLeftCell="E32" zoomScale="90" zoomScaleNormal="90" workbookViewId="0">
      <selection activeCell="H13" sqref="H13:K36"/>
    </sheetView>
  </sheetViews>
  <sheetFormatPr baseColWidth="10" defaultRowHeight="12"/>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11" width="10" style="4" customWidth="1"/>
    <col min="12" max="12" width="29.85546875" style="4" customWidth="1"/>
    <col min="13" max="13" width="10.5703125" style="4" customWidth="1"/>
    <col min="14" max="14" width="17.42578125" style="5" customWidth="1"/>
    <col min="15" max="15" width="21.140625" style="4" customWidth="1"/>
    <col min="16" max="255" width="11.42578125" style="4"/>
    <col min="256" max="256" width="14.42578125" style="4" customWidth="1"/>
    <col min="257" max="257" width="22.140625" style="4" customWidth="1"/>
    <col min="258" max="258" width="16.85546875" style="4" customWidth="1"/>
    <col min="259" max="259" width="22.7109375" style="4" customWidth="1"/>
    <col min="260" max="260" width="20.28515625" style="4" customWidth="1"/>
    <col min="261" max="261" width="22.42578125" style="4" customWidth="1"/>
    <col min="262" max="262" width="25.42578125" style="4" customWidth="1"/>
    <col min="263" max="263" width="10" style="4" customWidth="1"/>
    <col min="264" max="264" width="15.28515625" style="4" customWidth="1"/>
    <col min="265" max="269" width="0" style="4" hidden="1" customWidth="1"/>
    <col min="270" max="270" width="13.85546875" style="4" customWidth="1"/>
    <col min="271" max="271" width="20.42578125" style="4" customWidth="1"/>
    <col min="272" max="511" width="11.42578125" style="4"/>
    <col min="512" max="512" width="14.42578125" style="4" customWidth="1"/>
    <col min="513" max="513" width="22.140625" style="4" customWidth="1"/>
    <col min="514" max="514" width="16.85546875" style="4" customWidth="1"/>
    <col min="515" max="515" width="22.7109375" style="4" customWidth="1"/>
    <col min="516" max="516" width="20.28515625" style="4" customWidth="1"/>
    <col min="517" max="517" width="22.42578125" style="4" customWidth="1"/>
    <col min="518" max="518" width="25.42578125" style="4" customWidth="1"/>
    <col min="519" max="519" width="10" style="4" customWidth="1"/>
    <col min="520" max="520" width="15.28515625" style="4" customWidth="1"/>
    <col min="521" max="525" width="0" style="4" hidden="1" customWidth="1"/>
    <col min="526" max="526" width="13.85546875" style="4" customWidth="1"/>
    <col min="527" max="527" width="20.42578125" style="4" customWidth="1"/>
    <col min="528" max="767" width="11.42578125" style="4"/>
    <col min="768" max="768" width="14.42578125" style="4" customWidth="1"/>
    <col min="769" max="769" width="22.140625" style="4" customWidth="1"/>
    <col min="770" max="770" width="16.85546875" style="4" customWidth="1"/>
    <col min="771" max="771" width="22.7109375" style="4" customWidth="1"/>
    <col min="772" max="772" width="20.28515625" style="4" customWidth="1"/>
    <col min="773" max="773" width="22.42578125" style="4" customWidth="1"/>
    <col min="774" max="774" width="25.42578125" style="4" customWidth="1"/>
    <col min="775" max="775" width="10" style="4" customWidth="1"/>
    <col min="776" max="776" width="15.28515625" style="4" customWidth="1"/>
    <col min="777" max="781" width="0" style="4" hidden="1" customWidth="1"/>
    <col min="782" max="782" width="13.85546875" style="4" customWidth="1"/>
    <col min="783" max="783" width="20.42578125" style="4" customWidth="1"/>
    <col min="784" max="1023" width="11.42578125" style="4"/>
    <col min="1024" max="1024" width="14.42578125" style="4" customWidth="1"/>
    <col min="1025" max="1025" width="22.140625" style="4" customWidth="1"/>
    <col min="1026" max="1026" width="16.85546875" style="4" customWidth="1"/>
    <col min="1027" max="1027" width="22.7109375" style="4" customWidth="1"/>
    <col min="1028" max="1028" width="20.28515625" style="4" customWidth="1"/>
    <col min="1029" max="1029" width="22.42578125" style="4" customWidth="1"/>
    <col min="1030" max="1030" width="25.42578125" style="4" customWidth="1"/>
    <col min="1031" max="1031" width="10" style="4" customWidth="1"/>
    <col min="1032" max="1032" width="15.28515625" style="4" customWidth="1"/>
    <col min="1033" max="1037" width="0" style="4" hidden="1" customWidth="1"/>
    <col min="1038" max="1038" width="13.85546875" style="4" customWidth="1"/>
    <col min="1039" max="1039" width="20.42578125" style="4" customWidth="1"/>
    <col min="1040" max="1279" width="11.42578125" style="4"/>
    <col min="1280" max="1280" width="14.42578125" style="4" customWidth="1"/>
    <col min="1281" max="1281" width="22.140625" style="4" customWidth="1"/>
    <col min="1282" max="1282" width="16.85546875" style="4" customWidth="1"/>
    <col min="1283" max="1283" width="22.7109375" style="4" customWidth="1"/>
    <col min="1284" max="1284" width="20.28515625" style="4" customWidth="1"/>
    <col min="1285" max="1285" width="22.42578125" style="4" customWidth="1"/>
    <col min="1286" max="1286" width="25.42578125" style="4" customWidth="1"/>
    <col min="1287" max="1287" width="10" style="4" customWidth="1"/>
    <col min="1288" max="1288" width="15.28515625" style="4" customWidth="1"/>
    <col min="1289" max="1293" width="0" style="4" hidden="1" customWidth="1"/>
    <col min="1294" max="1294" width="13.85546875" style="4" customWidth="1"/>
    <col min="1295" max="1295" width="20.42578125" style="4" customWidth="1"/>
    <col min="1296" max="1535" width="11.42578125" style="4"/>
    <col min="1536" max="1536" width="14.42578125" style="4" customWidth="1"/>
    <col min="1537" max="1537" width="22.140625" style="4" customWidth="1"/>
    <col min="1538" max="1538" width="16.85546875" style="4" customWidth="1"/>
    <col min="1539" max="1539" width="22.7109375" style="4" customWidth="1"/>
    <col min="1540" max="1540" width="20.28515625" style="4" customWidth="1"/>
    <col min="1541" max="1541" width="22.42578125" style="4" customWidth="1"/>
    <col min="1542" max="1542" width="25.42578125" style="4" customWidth="1"/>
    <col min="1543" max="1543" width="10" style="4" customWidth="1"/>
    <col min="1544" max="1544" width="15.28515625" style="4" customWidth="1"/>
    <col min="1545" max="1549" width="0" style="4" hidden="1" customWidth="1"/>
    <col min="1550" max="1550" width="13.85546875" style="4" customWidth="1"/>
    <col min="1551" max="1551" width="20.42578125" style="4" customWidth="1"/>
    <col min="1552" max="1791" width="11.42578125" style="4"/>
    <col min="1792" max="1792" width="14.42578125" style="4" customWidth="1"/>
    <col min="1793" max="1793" width="22.140625" style="4" customWidth="1"/>
    <col min="1794" max="1794" width="16.85546875" style="4" customWidth="1"/>
    <col min="1795" max="1795" width="22.7109375" style="4" customWidth="1"/>
    <col min="1796" max="1796" width="20.28515625" style="4" customWidth="1"/>
    <col min="1797" max="1797" width="22.42578125" style="4" customWidth="1"/>
    <col min="1798" max="1798" width="25.42578125" style="4" customWidth="1"/>
    <col min="1799" max="1799" width="10" style="4" customWidth="1"/>
    <col min="1800" max="1800" width="15.28515625" style="4" customWidth="1"/>
    <col min="1801" max="1805" width="0" style="4" hidden="1" customWidth="1"/>
    <col min="1806" max="1806" width="13.85546875" style="4" customWidth="1"/>
    <col min="1807" max="1807" width="20.42578125" style="4" customWidth="1"/>
    <col min="1808" max="2047" width="11.42578125" style="4"/>
    <col min="2048" max="2048" width="14.42578125" style="4" customWidth="1"/>
    <col min="2049" max="2049" width="22.140625" style="4" customWidth="1"/>
    <col min="2050" max="2050" width="16.85546875" style="4" customWidth="1"/>
    <col min="2051" max="2051" width="22.7109375" style="4" customWidth="1"/>
    <col min="2052" max="2052" width="20.28515625" style="4" customWidth="1"/>
    <col min="2053" max="2053" width="22.42578125" style="4" customWidth="1"/>
    <col min="2054" max="2054" width="25.42578125" style="4" customWidth="1"/>
    <col min="2055" max="2055" width="10" style="4" customWidth="1"/>
    <col min="2056" max="2056" width="15.28515625" style="4" customWidth="1"/>
    <col min="2057" max="2061" width="0" style="4" hidden="1" customWidth="1"/>
    <col min="2062" max="2062" width="13.85546875" style="4" customWidth="1"/>
    <col min="2063" max="2063" width="20.42578125" style="4" customWidth="1"/>
    <col min="2064" max="2303" width="11.42578125" style="4"/>
    <col min="2304" max="2304" width="14.42578125" style="4" customWidth="1"/>
    <col min="2305" max="2305" width="22.140625" style="4" customWidth="1"/>
    <col min="2306" max="2306" width="16.85546875" style="4" customWidth="1"/>
    <col min="2307" max="2307" width="22.7109375" style="4" customWidth="1"/>
    <col min="2308" max="2308" width="20.28515625" style="4" customWidth="1"/>
    <col min="2309" max="2309" width="22.42578125" style="4" customWidth="1"/>
    <col min="2310" max="2310" width="25.42578125" style="4" customWidth="1"/>
    <col min="2311" max="2311" width="10" style="4" customWidth="1"/>
    <col min="2312" max="2312" width="15.28515625" style="4" customWidth="1"/>
    <col min="2313" max="2317" width="0" style="4" hidden="1" customWidth="1"/>
    <col min="2318" max="2318" width="13.85546875" style="4" customWidth="1"/>
    <col min="2319" max="2319" width="20.42578125" style="4" customWidth="1"/>
    <col min="2320" max="2559" width="11.42578125" style="4"/>
    <col min="2560" max="2560" width="14.42578125" style="4" customWidth="1"/>
    <col min="2561" max="2561" width="22.140625" style="4" customWidth="1"/>
    <col min="2562" max="2562" width="16.85546875" style="4" customWidth="1"/>
    <col min="2563" max="2563" width="22.7109375" style="4" customWidth="1"/>
    <col min="2564" max="2564" width="20.28515625" style="4" customWidth="1"/>
    <col min="2565" max="2565" width="22.42578125" style="4" customWidth="1"/>
    <col min="2566" max="2566" width="25.42578125" style="4" customWidth="1"/>
    <col min="2567" max="2567" width="10" style="4" customWidth="1"/>
    <col min="2568" max="2568" width="15.28515625" style="4" customWidth="1"/>
    <col min="2569" max="2573" width="0" style="4" hidden="1" customWidth="1"/>
    <col min="2574" max="2574" width="13.85546875" style="4" customWidth="1"/>
    <col min="2575" max="2575" width="20.42578125" style="4" customWidth="1"/>
    <col min="2576" max="2815" width="11.42578125" style="4"/>
    <col min="2816" max="2816" width="14.42578125" style="4" customWidth="1"/>
    <col min="2817" max="2817" width="22.140625" style="4" customWidth="1"/>
    <col min="2818" max="2818" width="16.85546875" style="4" customWidth="1"/>
    <col min="2819" max="2819" width="22.7109375" style="4" customWidth="1"/>
    <col min="2820" max="2820" width="20.28515625" style="4" customWidth="1"/>
    <col min="2821" max="2821" width="22.42578125" style="4" customWidth="1"/>
    <col min="2822" max="2822" width="25.42578125" style="4" customWidth="1"/>
    <col min="2823" max="2823" width="10" style="4" customWidth="1"/>
    <col min="2824" max="2824" width="15.28515625" style="4" customWidth="1"/>
    <col min="2825" max="2829" width="0" style="4" hidden="1" customWidth="1"/>
    <col min="2830" max="2830" width="13.85546875" style="4" customWidth="1"/>
    <col min="2831" max="2831" width="20.42578125" style="4" customWidth="1"/>
    <col min="2832" max="3071" width="11.42578125" style="4"/>
    <col min="3072" max="3072" width="14.42578125" style="4" customWidth="1"/>
    <col min="3073" max="3073" width="22.140625" style="4" customWidth="1"/>
    <col min="3074" max="3074" width="16.85546875" style="4" customWidth="1"/>
    <col min="3075" max="3075" width="22.7109375" style="4" customWidth="1"/>
    <col min="3076" max="3076" width="20.28515625" style="4" customWidth="1"/>
    <col min="3077" max="3077" width="22.42578125" style="4" customWidth="1"/>
    <col min="3078" max="3078" width="25.42578125" style="4" customWidth="1"/>
    <col min="3079" max="3079" width="10" style="4" customWidth="1"/>
    <col min="3080" max="3080" width="15.28515625" style="4" customWidth="1"/>
    <col min="3081" max="3085" width="0" style="4" hidden="1" customWidth="1"/>
    <col min="3086" max="3086" width="13.85546875" style="4" customWidth="1"/>
    <col min="3087" max="3087" width="20.42578125" style="4" customWidth="1"/>
    <col min="3088" max="3327" width="11.42578125" style="4"/>
    <col min="3328" max="3328" width="14.42578125" style="4" customWidth="1"/>
    <col min="3329" max="3329" width="22.140625" style="4" customWidth="1"/>
    <col min="3330" max="3330" width="16.85546875" style="4" customWidth="1"/>
    <col min="3331" max="3331" width="22.7109375" style="4" customWidth="1"/>
    <col min="3332" max="3332" width="20.28515625" style="4" customWidth="1"/>
    <col min="3333" max="3333" width="22.42578125" style="4" customWidth="1"/>
    <col min="3334" max="3334" width="25.42578125" style="4" customWidth="1"/>
    <col min="3335" max="3335" width="10" style="4" customWidth="1"/>
    <col min="3336" max="3336" width="15.28515625" style="4" customWidth="1"/>
    <col min="3337" max="3341" width="0" style="4" hidden="1" customWidth="1"/>
    <col min="3342" max="3342" width="13.85546875" style="4" customWidth="1"/>
    <col min="3343" max="3343" width="20.42578125" style="4" customWidth="1"/>
    <col min="3344" max="3583" width="11.42578125" style="4"/>
    <col min="3584" max="3584" width="14.42578125" style="4" customWidth="1"/>
    <col min="3585" max="3585" width="22.140625" style="4" customWidth="1"/>
    <col min="3586" max="3586" width="16.85546875" style="4" customWidth="1"/>
    <col min="3587" max="3587" width="22.7109375" style="4" customWidth="1"/>
    <col min="3588" max="3588" width="20.28515625" style="4" customWidth="1"/>
    <col min="3589" max="3589" width="22.42578125" style="4" customWidth="1"/>
    <col min="3590" max="3590" width="25.42578125" style="4" customWidth="1"/>
    <col min="3591" max="3591" width="10" style="4" customWidth="1"/>
    <col min="3592" max="3592" width="15.28515625" style="4" customWidth="1"/>
    <col min="3593" max="3597" width="0" style="4" hidden="1" customWidth="1"/>
    <col min="3598" max="3598" width="13.85546875" style="4" customWidth="1"/>
    <col min="3599" max="3599" width="20.42578125" style="4" customWidth="1"/>
    <col min="3600" max="3839" width="11.42578125" style="4"/>
    <col min="3840" max="3840" width="14.42578125" style="4" customWidth="1"/>
    <col min="3841" max="3841" width="22.140625" style="4" customWidth="1"/>
    <col min="3842" max="3842" width="16.85546875" style="4" customWidth="1"/>
    <col min="3843" max="3843" width="22.7109375" style="4" customWidth="1"/>
    <col min="3844" max="3844" width="20.28515625" style="4" customWidth="1"/>
    <col min="3845" max="3845" width="22.42578125" style="4" customWidth="1"/>
    <col min="3846" max="3846" width="25.42578125" style="4" customWidth="1"/>
    <col min="3847" max="3847" width="10" style="4" customWidth="1"/>
    <col min="3848" max="3848" width="15.28515625" style="4" customWidth="1"/>
    <col min="3849" max="3853" width="0" style="4" hidden="1" customWidth="1"/>
    <col min="3854" max="3854" width="13.85546875" style="4" customWidth="1"/>
    <col min="3855" max="3855" width="20.42578125" style="4" customWidth="1"/>
    <col min="3856" max="4095" width="11.42578125" style="4"/>
    <col min="4096" max="4096" width="14.42578125" style="4" customWidth="1"/>
    <col min="4097" max="4097" width="22.140625" style="4" customWidth="1"/>
    <col min="4098" max="4098" width="16.85546875" style="4" customWidth="1"/>
    <col min="4099" max="4099" width="22.7109375" style="4" customWidth="1"/>
    <col min="4100" max="4100" width="20.28515625" style="4" customWidth="1"/>
    <col min="4101" max="4101" width="22.42578125" style="4" customWidth="1"/>
    <col min="4102" max="4102" width="25.42578125" style="4" customWidth="1"/>
    <col min="4103" max="4103" width="10" style="4" customWidth="1"/>
    <col min="4104" max="4104" width="15.28515625" style="4" customWidth="1"/>
    <col min="4105" max="4109" width="0" style="4" hidden="1" customWidth="1"/>
    <col min="4110" max="4110" width="13.85546875" style="4" customWidth="1"/>
    <col min="4111" max="4111" width="20.42578125" style="4" customWidth="1"/>
    <col min="4112" max="4351" width="11.42578125" style="4"/>
    <col min="4352" max="4352" width="14.42578125" style="4" customWidth="1"/>
    <col min="4353" max="4353" width="22.140625" style="4" customWidth="1"/>
    <col min="4354" max="4354" width="16.85546875" style="4" customWidth="1"/>
    <col min="4355" max="4355" width="22.7109375" style="4" customWidth="1"/>
    <col min="4356" max="4356" width="20.28515625" style="4" customWidth="1"/>
    <col min="4357" max="4357" width="22.42578125" style="4" customWidth="1"/>
    <col min="4358" max="4358" width="25.42578125" style="4" customWidth="1"/>
    <col min="4359" max="4359" width="10" style="4" customWidth="1"/>
    <col min="4360" max="4360" width="15.28515625" style="4" customWidth="1"/>
    <col min="4361" max="4365" width="0" style="4" hidden="1" customWidth="1"/>
    <col min="4366" max="4366" width="13.85546875" style="4" customWidth="1"/>
    <col min="4367" max="4367" width="20.42578125" style="4" customWidth="1"/>
    <col min="4368" max="4607" width="11.42578125" style="4"/>
    <col min="4608" max="4608" width="14.42578125" style="4" customWidth="1"/>
    <col min="4609" max="4609" width="22.140625" style="4" customWidth="1"/>
    <col min="4610" max="4610" width="16.85546875" style="4" customWidth="1"/>
    <col min="4611" max="4611" width="22.7109375" style="4" customWidth="1"/>
    <col min="4612" max="4612" width="20.28515625" style="4" customWidth="1"/>
    <col min="4613" max="4613" width="22.42578125" style="4" customWidth="1"/>
    <col min="4614" max="4614" width="25.42578125" style="4" customWidth="1"/>
    <col min="4615" max="4615" width="10" style="4" customWidth="1"/>
    <col min="4616" max="4616" width="15.28515625" style="4" customWidth="1"/>
    <col min="4617" max="4621" width="0" style="4" hidden="1" customWidth="1"/>
    <col min="4622" max="4622" width="13.85546875" style="4" customWidth="1"/>
    <col min="4623" max="4623" width="20.42578125" style="4" customWidth="1"/>
    <col min="4624" max="4863" width="11.42578125" style="4"/>
    <col min="4864" max="4864" width="14.42578125" style="4" customWidth="1"/>
    <col min="4865" max="4865" width="22.140625" style="4" customWidth="1"/>
    <col min="4866" max="4866" width="16.85546875" style="4" customWidth="1"/>
    <col min="4867" max="4867" width="22.7109375" style="4" customWidth="1"/>
    <col min="4868" max="4868" width="20.28515625" style="4" customWidth="1"/>
    <col min="4869" max="4869" width="22.42578125" style="4" customWidth="1"/>
    <col min="4870" max="4870" width="25.42578125" style="4" customWidth="1"/>
    <col min="4871" max="4871" width="10" style="4" customWidth="1"/>
    <col min="4872" max="4872" width="15.28515625" style="4" customWidth="1"/>
    <col min="4873" max="4877" width="0" style="4" hidden="1" customWidth="1"/>
    <col min="4878" max="4878" width="13.85546875" style="4" customWidth="1"/>
    <col min="4879" max="4879" width="20.42578125" style="4" customWidth="1"/>
    <col min="4880" max="5119" width="11.42578125" style="4"/>
    <col min="5120" max="5120" width="14.42578125" style="4" customWidth="1"/>
    <col min="5121" max="5121" width="22.140625" style="4" customWidth="1"/>
    <col min="5122" max="5122" width="16.85546875" style="4" customWidth="1"/>
    <col min="5123" max="5123" width="22.7109375" style="4" customWidth="1"/>
    <col min="5124" max="5124" width="20.28515625" style="4" customWidth="1"/>
    <col min="5125" max="5125" width="22.42578125" style="4" customWidth="1"/>
    <col min="5126" max="5126" width="25.42578125" style="4" customWidth="1"/>
    <col min="5127" max="5127" width="10" style="4" customWidth="1"/>
    <col min="5128" max="5128" width="15.28515625" style="4" customWidth="1"/>
    <col min="5129" max="5133" width="0" style="4" hidden="1" customWidth="1"/>
    <col min="5134" max="5134" width="13.85546875" style="4" customWidth="1"/>
    <col min="5135" max="5135" width="20.42578125" style="4" customWidth="1"/>
    <col min="5136" max="5375" width="11.42578125" style="4"/>
    <col min="5376" max="5376" width="14.42578125" style="4" customWidth="1"/>
    <col min="5377" max="5377" width="22.140625" style="4" customWidth="1"/>
    <col min="5378" max="5378" width="16.85546875" style="4" customWidth="1"/>
    <col min="5379" max="5379" width="22.7109375" style="4" customWidth="1"/>
    <col min="5380" max="5380" width="20.28515625" style="4" customWidth="1"/>
    <col min="5381" max="5381" width="22.42578125" style="4" customWidth="1"/>
    <col min="5382" max="5382" width="25.42578125" style="4" customWidth="1"/>
    <col min="5383" max="5383" width="10" style="4" customWidth="1"/>
    <col min="5384" max="5384" width="15.28515625" style="4" customWidth="1"/>
    <col min="5385" max="5389" width="0" style="4" hidden="1" customWidth="1"/>
    <col min="5390" max="5390" width="13.85546875" style="4" customWidth="1"/>
    <col min="5391" max="5391" width="20.42578125" style="4" customWidth="1"/>
    <col min="5392" max="5631" width="11.42578125" style="4"/>
    <col min="5632" max="5632" width="14.42578125" style="4" customWidth="1"/>
    <col min="5633" max="5633" width="22.140625" style="4" customWidth="1"/>
    <col min="5634" max="5634" width="16.85546875" style="4" customWidth="1"/>
    <col min="5635" max="5635" width="22.7109375" style="4" customWidth="1"/>
    <col min="5636" max="5636" width="20.28515625" style="4" customWidth="1"/>
    <col min="5637" max="5637" width="22.42578125" style="4" customWidth="1"/>
    <col min="5638" max="5638" width="25.42578125" style="4" customWidth="1"/>
    <col min="5639" max="5639" width="10" style="4" customWidth="1"/>
    <col min="5640" max="5640" width="15.28515625" style="4" customWidth="1"/>
    <col min="5641" max="5645" width="0" style="4" hidden="1" customWidth="1"/>
    <col min="5646" max="5646" width="13.85546875" style="4" customWidth="1"/>
    <col min="5647" max="5647" width="20.42578125" style="4" customWidth="1"/>
    <col min="5648" max="5887" width="11.42578125" style="4"/>
    <col min="5888" max="5888" width="14.42578125" style="4" customWidth="1"/>
    <col min="5889" max="5889" width="22.140625" style="4" customWidth="1"/>
    <col min="5890" max="5890" width="16.85546875" style="4" customWidth="1"/>
    <col min="5891" max="5891" width="22.7109375" style="4" customWidth="1"/>
    <col min="5892" max="5892" width="20.28515625" style="4" customWidth="1"/>
    <col min="5893" max="5893" width="22.42578125" style="4" customWidth="1"/>
    <col min="5894" max="5894" width="25.42578125" style="4" customWidth="1"/>
    <col min="5895" max="5895" width="10" style="4" customWidth="1"/>
    <col min="5896" max="5896" width="15.28515625" style="4" customWidth="1"/>
    <col min="5897" max="5901" width="0" style="4" hidden="1" customWidth="1"/>
    <col min="5902" max="5902" width="13.85546875" style="4" customWidth="1"/>
    <col min="5903" max="5903" width="20.42578125" style="4" customWidth="1"/>
    <col min="5904" max="6143" width="11.42578125" style="4"/>
    <col min="6144" max="6144" width="14.42578125" style="4" customWidth="1"/>
    <col min="6145" max="6145" width="22.140625" style="4" customWidth="1"/>
    <col min="6146" max="6146" width="16.85546875" style="4" customWidth="1"/>
    <col min="6147" max="6147" width="22.7109375" style="4" customWidth="1"/>
    <col min="6148" max="6148" width="20.28515625" style="4" customWidth="1"/>
    <col min="6149" max="6149" width="22.42578125" style="4" customWidth="1"/>
    <col min="6150" max="6150" width="25.42578125" style="4" customWidth="1"/>
    <col min="6151" max="6151" width="10" style="4" customWidth="1"/>
    <col min="6152" max="6152" width="15.28515625" style="4" customWidth="1"/>
    <col min="6153" max="6157" width="0" style="4" hidden="1" customWidth="1"/>
    <col min="6158" max="6158" width="13.85546875" style="4" customWidth="1"/>
    <col min="6159" max="6159" width="20.42578125" style="4" customWidth="1"/>
    <col min="6160" max="6399" width="11.42578125" style="4"/>
    <col min="6400" max="6400" width="14.42578125" style="4" customWidth="1"/>
    <col min="6401" max="6401" width="22.140625" style="4" customWidth="1"/>
    <col min="6402" max="6402" width="16.85546875" style="4" customWidth="1"/>
    <col min="6403" max="6403" width="22.7109375" style="4" customWidth="1"/>
    <col min="6404" max="6404" width="20.28515625" style="4" customWidth="1"/>
    <col min="6405" max="6405" width="22.42578125" style="4" customWidth="1"/>
    <col min="6406" max="6406" width="25.42578125" style="4" customWidth="1"/>
    <col min="6407" max="6407" width="10" style="4" customWidth="1"/>
    <col min="6408" max="6408" width="15.28515625" style="4" customWidth="1"/>
    <col min="6409" max="6413" width="0" style="4" hidden="1" customWidth="1"/>
    <col min="6414" max="6414" width="13.85546875" style="4" customWidth="1"/>
    <col min="6415" max="6415" width="20.42578125" style="4" customWidth="1"/>
    <col min="6416" max="6655" width="11.42578125" style="4"/>
    <col min="6656" max="6656" width="14.42578125" style="4" customWidth="1"/>
    <col min="6657" max="6657" width="22.140625" style="4" customWidth="1"/>
    <col min="6658" max="6658" width="16.85546875" style="4" customWidth="1"/>
    <col min="6659" max="6659" width="22.7109375" style="4" customWidth="1"/>
    <col min="6660" max="6660" width="20.28515625" style="4" customWidth="1"/>
    <col min="6661" max="6661" width="22.42578125" style="4" customWidth="1"/>
    <col min="6662" max="6662" width="25.42578125" style="4" customWidth="1"/>
    <col min="6663" max="6663" width="10" style="4" customWidth="1"/>
    <col min="6664" max="6664" width="15.28515625" style="4" customWidth="1"/>
    <col min="6665" max="6669" width="0" style="4" hidden="1" customWidth="1"/>
    <col min="6670" max="6670" width="13.85546875" style="4" customWidth="1"/>
    <col min="6671" max="6671" width="20.42578125" style="4" customWidth="1"/>
    <col min="6672" max="6911" width="11.42578125" style="4"/>
    <col min="6912" max="6912" width="14.42578125" style="4" customWidth="1"/>
    <col min="6913" max="6913" width="22.140625" style="4" customWidth="1"/>
    <col min="6914" max="6914" width="16.85546875" style="4" customWidth="1"/>
    <col min="6915" max="6915" width="22.7109375" style="4" customWidth="1"/>
    <col min="6916" max="6916" width="20.28515625" style="4" customWidth="1"/>
    <col min="6917" max="6917" width="22.42578125" style="4" customWidth="1"/>
    <col min="6918" max="6918" width="25.42578125" style="4" customWidth="1"/>
    <col min="6919" max="6919" width="10" style="4" customWidth="1"/>
    <col min="6920" max="6920" width="15.28515625" style="4" customWidth="1"/>
    <col min="6921" max="6925" width="0" style="4" hidden="1" customWidth="1"/>
    <col min="6926" max="6926" width="13.85546875" style="4" customWidth="1"/>
    <col min="6927" max="6927" width="20.42578125" style="4" customWidth="1"/>
    <col min="6928" max="7167" width="11.42578125" style="4"/>
    <col min="7168" max="7168" width="14.42578125" style="4" customWidth="1"/>
    <col min="7169" max="7169" width="22.140625" style="4" customWidth="1"/>
    <col min="7170" max="7170" width="16.85546875" style="4" customWidth="1"/>
    <col min="7171" max="7171" width="22.7109375" style="4" customWidth="1"/>
    <col min="7172" max="7172" width="20.28515625" style="4" customWidth="1"/>
    <col min="7173" max="7173" width="22.42578125" style="4" customWidth="1"/>
    <col min="7174" max="7174" width="25.42578125" style="4" customWidth="1"/>
    <col min="7175" max="7175" width="10" style="4" customWidth="1"/>
    <col min="7176" max="7176" width="15.28515625" style="4" customWidth="1"/>
    <col min="7177" max="7181" width="0" style="4" hidden="1" customWidth="1"/>
    <col min="7182" max="7182" width="13.85546875" style="4" customWidth="1"/>
    <col min="7183" max="7183" width="20.42578125" style="4" customWidth="1"/>
    <col min="7184" max="7423" width="11.42578125" style="4"/>
    <col min="7424" max="7424" width="14.42578125" style="4" customWidth="1"/>
    <col min="7425" max="7425" width="22.140625" style="4" customWidth="1"/>
    <col min="7426" max="7426" width="16.85546875" style="4" customWidth="1"/>
    <col min="7427" max="7427" width="22.7109375" style="4" customWidth="1"/>
    <col min="7428" max="7428" width="20.28515625" style="4" customWidth="1"/>
    <col min="7429" max="7429" width="22.42578125" style="4" customWidth="1"/>
    <col min="7430" max="7430" width="25.42578125" style="4" customWidth="1"/>
    <col min="7431" max="7431" width="10" style="4" customWidth="1"/>
    <col min="7432" max="7432" width="15.28515625" style="4" customWidth="1"/>
    <col min="7433" max="7437" width="0" style="4" hidden="1" customWidth="1"/>
    <col min="7438" max="7438" width="13.85546875" style="4" customWidth="1"/>
    <col min="7439" max="7439" width="20.42578125" style="4" customWidth="1"/>
    <col min="7440" max="7679" width="11.42578125" style="4"/>
    <col min="7680" max="7680" width="14.42578125" style="4" customWidth="1"/>
    <col min="7681" max="7681" width="22.140625" style="4" customWidth="1"/>
    <col min="7682" max="7682" width="16.85546875" style="4" customWidth="1"/>
    <col min="7683" max="7683" width="22.7109375" style="4" customWidth="1"/>
    <col min="7684" max="7684" width="20.28515625" style="4" customWidth="1"/>
    <col min="7685" max="7685" width="22.42578125" style="4" customWidth="1"/>
    <col min="7686" max="7686" width="25.42578125" style="4" customWidth="1"/>
    <col min="7687" max="7687" width="10" style="4" customWidth="1"/>
    <col min="7688" max="7688" width="15.28515625" style="4" customWidth="1"/>
    <col min="7689" max="7693" width="0" style="4" hidden="1" customWidth="1"/>
    <col min="7694" max="7694" width="13.85546875" style="4" customWidth="1"/>
    <col min="7695" max="7695" width="20.42578125" style="4" customWidth="1"/>
    <col min="7696" max="7935" width="11.42578125" style="4"/>
    <col min="7936" max="7936" width="14.42578125" style="4" customWidth="1"/>
    <col min="7937" max="7937" width="22.140625" style="4" customWidth="1"/>
    <col min="7938" max="7938" width="16.85546875" style="4" customWidth="1"/>
    <col min="7939" max="7939" width="22.7109375" style="4" customWidth="1"/>
    <col min="7940" max="7940" width="20.28515625" style="4" customWidth="1"/>
    <col min="7941" max="7941" width="22.42578125" style="4" customWidth="1"/>
    <col min="7942" max="7942" width="25.42578125" style="4" customWidth="1"/>
    <col min="7943" max="7943" width="10" style="4" customWidth="1"/>
    <col min="7944" max="7944" width="15.28515625" style="4" customWidth="1"/>
    <col min="7945" max="7949" width="0" style="4" hidden="1" customWidth="1"/>
    <col min="7950" max="7950" width="13.85546875" style="4" customWidth="1"/>
    <col min="7951" max="7951" width="20.42578125" style="4" customWidth="1"/>
    <col min="7952" max="8191" width="11.42578125" style="4"/>
    <col min="8192" max="8192" width="14.42578125" style="4" customWidth="1"/>
    <col min="8193" max="8193" width="22.140625" style="4" customWidth="1"/>
    <col min="8194" max="8194" width="16.85546875" style="4" customWidth="1"/>
    <col min="8195" max="8195" width="22.7109375" style="4" customWidth="1"/>
    <col min="8196" max="8196" width="20.28515625" style="4" customWidth="1"/>
    <col min="8197" max="8197" width="22.42578125" style="4" customWidth="1"/>
    <col min="8198" max="8198" width="25.42578125" style="4" customWidth="1"/>
    <col min="8199" max="8199" width="10" style="4" customWidth="1"/>
    <col min="8200" max="8200" width="15.28515625" style="4" customWidth="1"/>
    <col min="8201" max="8205" width="0" style="4" hidden="1" customWidth="1"/>
    <col min="8206" max="8206" width="13.85546875" style="4" customWidth="1"/>
    <col min="8207" max="8207" width="20.42578125" style="4" customWidth="1"/>
    <col min="8208" max="8447" width="11.42578125" style="4"/>
    <col min="8448" max="8448" width="14.42578125" style="4" customWidth="1"/>
    <col min="8449" max="8449" width="22.140625" style="4" customWidth="1"/>
    <col min="8450" max="8450" width="16.85546875" style="4" customWidth="1"/>
    <col min="8451" max="8451" width="22.7109375" style="4" customWidth="1"/>
    <col min="8452" max="8452" width="20.28515625" style="4" customWidth="1"/>
    <col min="8453" max="8453" width="22.42578125" style="4" customWidth="1"/>
    <col min="8454" max="8454" width="25.42578125" style="4" customWidth="1"/>
    <col min="8455" max="8455" width="10" style="4" customWidth="1"/>
    <col min="8456" max="8456" width="15.28515625" style="4" customWidth="1"/>
    <col min="8457" max="8461" width="0" style="4" hidden="1" customWidth="1"/>
    <col min="8462" max="8462" width="13.85546875" style="4" customWidth="1"/>
    <col min="8463" max="8463" width="20.42578125" style="4" customWidth="1"/>
    <col min="8464" max="8703" width="11.42578125" style="4"/>
    <col min="8704" max="8704" width="14.42578125" style="4" customWidth="1"/>
    <col min="8705" max="8705" width="22.140625" style="4" customWidth="1"/>
    <col min="8706" max="8706" width="16.85546875" style="4" customWidth="1"/>
    <col min="8707" max="8707" width="22.7109375" style="4" customWidth="1"/>
    <col min="8708" max="8708" width="20.28515625" style="4" customWidth="1"/>
    <col min="8709" max="8709" width="22.42578125" style="4" customWidth="1"/>
    <col min="8710" max="8710" width="25.42578125" style="4" customWidth="1"/>
    <col min="8711" max="8711" width="10" style="4" customWidth="1"/>
    <col min="8712" max="8712" width="15.28515625" style="4" customWidth="1"/>
    <col min="8713" max="8717" width="0" style="4" hidden="1" customWidth="1"/>
    <col min="8718" max="8718" width="13.85546875" style="4" customWidth="1"/>
    <col min="8719" max="8719" width="20.42578125" style="4" customWidth="1"/>
    <col min="8720" max="8959" width="11.42578125" style="4"/>
    <col min="8960" max="8960" width="14.42578125" style="4" customWidth="1"/>
    <col min="8961" max="8961" width="22.140625" style="4" customWidth="1"/>
    <col min="8962" max="8962" width="16.85546875" style="4" customWidth="1"/>
    <col min="8963" max="8963" width="22.7109375" style="4" customWidth="1"/>
    <col min="8964" max="8964" width="20.28515625" style="4" customWidth="1"/>
    <col min="8965" max="8965" width="22.42578125" style="4" customWidth="1"/>
    <col min="8966" max="8966" width="25.42578125" style="4" customWidth="1"/>
    <col min="8967" max="8967" width="10" style="4" customWidth="1"/>
    <col min="8968" max="8968" width="15.28515625" style="4" customWidth="1"/>
    <col min="8969" max="8973" width="0" style="4" hidden="1" customWidth="1"/>
    <col min="8974" max="8974" width="13.85546875" style="4" customWidth="1"/>
    <col min="8975" max="8975" width="20.42578125" style="4" customWidth="1"/>
    <col min="8976" max="9215" width="11.42578125" style="4"/>
    <col min="9216" max="9216" width="14.42578125" style="4" customWidth="1"/>
    <col min="9217" max="9217" width="22.140625" style="4" customWidth="1"/>
    <col min="9218" max="9218" width="16.85546875" style="4" customWidth="1"/>
    <col min="9219" max="9219" width="22.7109375" style="4" customWidth="1"/>
    <col min="9220" max="9220" width="20.28515625" style="4" customWidth="1"/>
    <col min="9221" max="9221" width="22.42578125" style="4" customWidth="1"/>
    <col min="9222" max="9222" width="25.42578125" style="4" customWidth="1"/>
    <col min="9223" max="9223" width="10" style="4" customWidth="1"/>
    <col min="9224" max="9224" width="15.28515625" style="4" customWidth="1"/>
    <col min="9225" max="9229" width="0" style="4" hidden="1" customWidth="1"/>
    <col min="9230" max="9230" width="13.85546875" style="4" customWidth="1"/>
    <col min="9231" max="9231" width="20.42578125" style="4" customWidth="1"/>
    <col min="9232" max="9471" width="11.42578125" style="4"/>
    <col min="9472" max="9472" width="14.42578125" style="4" customWidth="1"/>
    <col min="9473" max="9473" width="22.140625" style="4" customWidth="1"/>
    <col min="9474" max="9474" width="16.85546875" style="4" customWidth="1"/>
    <col min="9475" max="9475" width="22.7109375" style="4" customWidth="1"/>
    <col min="9476" max="9476" width="20.28515625" style="4" customWidth="1"/>
    <col min="9477" max="9477" width="22.42578125" style="4" customWidth="1"/>
    <col min="9478" max="9478" width="25.42578125" style="4" customWidth="1"/>
    <col min="9479" max="9479" width="10" style="4" customWidth="1"/>
    <col min="9480" max="9480" width="15.28515625" style="4" customWidth="1"/>
    <col min="9481" max="9485" width="0" style="4" hidden="1" customWidth="1"/>
    <col min="9486" max="9486" width="13.85546875" style="4" customWidth="1"/>
    <col min="9487" max="9487" width="20.42578125" style="4" customWidth="1"/>
    <col min="9488" max="9727" width="11.42578125" style="4"/>
    <col min="9728" max="9728" width="14.42578125" style="4" customWidth="1"/>
    <col min="9729" max="9729" width="22.140625" style="4" customWidth="1"/>
    <col min="9730" max="9730" width="16.85546875" style="4" customWidth="1"/>
    <col min="9731" max="9731" width="22.7109375" style="4" customWidth="1"/>
    <col min="9732" max="9732" width="20.28515625" style="4" customWidth="1"/>
    <col min="9733" max="9733" width="22.42578125" style="4" customWidth="1"/>
    <col min="9734" max="9734" width="25.42578125" style="4" customWidth="1"/>
    <col min="9735" max="9735" width="10" style="4" customWidth="1"/>
    <col min="9736" max="9736" width="15.28515625" style="4" customWidth="1"/>
    <col min="9737" max="9741" width="0" style="4" hidden="1" customWidth="1"/>
    <col min="9742" max="9742" width="13.85546875" style="4" customWidth="1"/>
    <col min="9743" max="9743" width="20.42578125" style="4" customWidth="1"/>
    <col min="9744" max="9983" width="11.42578125" style="4"/>
    <col min="9984" max="9984" width="14.42578125" style="4" customWidth="1"/>
    <col min="9985" max="9985" width="22.140625" style="4" customWidth="1"/>
    <col min="9986" max="9986" width="16.85546875" style="4" customWidth="1"/>
    <col min="9987" max="9987" width="22.7109375" style="4" customWidth="1"/>
    <col min="9988" max="9988" width="20.28515625" style="4" customWidth="1"/>
    <col min="9989" max="9989" width="22.42578125" style="4" customWidth="1"/>
    <col min="9990" max="9990" width="25.42578125" style="4" customWidth="1"/>
    <col min="9991" max="9991" width="10" style="4" customWidth="1"/>
    <col min="9992" max="9992" width="15.28515625" style="4" customWidth="1"/>
    <col min="9993" max="9997" width="0" style="4" hidden="1" customWidth="1"/>
    <col min="9998" max="9998" width="13.85546875" style="4" customWidth="1"/>
    <col min="9999" max="9999" width="20.42578125" style="4" customWidth="1"/>
    <col min="10000" max="10239" width="11.42578125" style="4"/>
    <col min="10240" max="10240" width="14.42578125" style="4" customWidth="1"/>
    <col min="10241" max="10241" width="22.140625" style="4" customWidth="1"/>
    <col min="10242" max="10242" width="16.85546875" style="4" customWidth="1"/>
    <col min="10243" max="10243" width="22.7109375" style="4" customWidth="1"/>
    <col min="10244" max="10244" width="20.28515625" style="4" customWidth="1"/>
    <col min="10245" max="10245" width="22.42578125" style="4" customWidth="1"/>
    <col min="10246" max="10246" width="25.42578125" style="4" customWidth="1"/>
    <col min="10247" max="10247" width="10" style="4" customWidth="1"/>
    <col min="10248" max="10248" width="15.28515625" style="4" customWidth="1"/>
    <col min="10249" max="10253" width="0" style="4" hidden="1" customWidth="1"/>
    <col min="10254" max="10254" width="13.85546875" style="4" customWidth="1"/>
    <col min="10255" max="10255" width="20.42578125" style="4" customWidth="1"/>
    <col min="10256" max="10495" width="11.42578125" style="4"/>
    <col min="10496" max="10496" width="14.42578125" style="4" customWidth="1"/>
    <col min="10497" max="10497" width="22.140625" style="4" customWidth="1"/>
    <col min="10498" max="10498" width="16.85546875" style="4" customWidth="1"/>
    <col min="10499" max="10499" width="22.7109375" style="4" customWidth="1"/>
    <col min="10500" max="10500" width="20.28515625" style="4" customWidth="1"/>
    <col min="10501" max="10501" width="22.42578125" style="4" customWidth="1"/>
    <col min="10502" max="10502" width="25.42578125" style="4" customWidth="1"/>
    <col min="10503" max="10503" width="10" style="4" customWidth="1"/>
    <col min="10504" max="10504" width="15.28515625" style="4" customWidth="1"/>
    <col min="10505" max="10509" width="0" style="4" hidden="1" customWidth="1"/>
    <col min="10510" max="10510" width="13.85546875" style="4" customWidth="1"/>
    <col min="10511" max="10511" width="20.42578125" style="4" customWidth="1"/>
    <col min="10512" max="10751" width="11.42578125" style="4"/>
    <col min="10752" max="10752" width="14.42578125" style="4" customWidth="1"/>
    <col min="10753" max="10753" width="22.140625" style="4" customWidth="1"/>
    <col min="10754" max="10754" width="16.85546875" style="4" customWidth="1"/>
    <col min="10755" max="10755" width="22.7109375" style="4" customWidth="1"/>
    <col min="10756" max="10756" width="20.28515625" style="4" customWidth="1"/>
    <col min="10757" max="10757" width="22.42578125" style="4" customWidth="1"/>
    <col min="10758" max="10758" width="25.42578125" style="4" customWidth="1"/>
    <col min="10759" max="10759" width="10" style="4" customWidth="1"/>
    <col min="10760" max="10760" width="15.28515625" style="4" customWidth="1"/>
    <col min="10761" max="10765" width="0" style="4" hidden="1" customWidth="1"/>
    <col min="10766" max="10766" width="13.85546875" style="4" customWidth="1"/>
    <col min="10767" max="10767" width="20.42578125" style="4" customWidth="1"/>
    <col min="10768" max="11007" width="11.42578125" style="4"/>
    <col min="11008" max="11008" width="14.42578125" style="4" customWidth="1"/>
    <col min="11009" max="11009" width="22.140625" style="4" customWidth="1"/>
    <col min="11010" max="11010" width="16.85546875" style="4" customWidth="1"/>
    <col min="11011" max="11011" width="22.7109375" style="4" customWidth="1"/>
    <col min="11012" max="11012" width="20.28515625" style="4" customWidth="1"/>
    <col min="11013" max="11013" width="22.42578125" style="4" customWidth="1"/>
    <col min="11014" max="11014" width="25.42578125" style="4" customWidth="1"/>
    <col min="11015" max="11015" width="10" style="4" customWidth="1"/>
    <col min="11016" max="11016" width="15.28515625" style="4" customWidth="1"/>
    <col min="11017" max="11021" width="0" style="4" hidden="1" customWidth="1"/>
    <col min="11022" max="11022" width="13.85546875" style="4" customWidth="1"/>
    <col min="11023" max="11023" width="20.42578125" style="4" customWidth="1"/>
    <col min="11024" max="11263" width="11.42578125" style="4"/>
    <col min="11264" max="11264" width="14.42578125" style="4" customWidth="1"/>
    <col min="11265" max="11265" width="22.140625" style="4" customWidth="1"/>
    <col min="11266" max="11266" width="16.85546875" style="4" customWidth="1"/>
    <col min="11267" max="11267" width="22.7109375" style="4" customWidth="1"/>
    <col min="11268" max="11268" width="20.28515625" style="4" customWidth="1"/>
    <col min="11269" max="11269" width="22.42578125" style="4" customWidth="1"/>
    <col min="11270" max="11270" width="25.42578125" style="4" customWidth="1"/>
    <col min="11271" max="11271" width="10" style="4" customWidth="1"/>
    <col min="11272" max="11272" width="15.28515625" style="4" customWidth="1"/>
    <col min="11273" max="11277" width="0" style="4" hidden="1" customWidth="1"/>
    <col min="11278" max="11278" width="13.85546875" style="4" customWidth="1"/>
    <col min="11279" max="11279" width="20.42578125" style="4" customWidth="1"/>
    <col min="11280" max="11519" width="11.42578125" style="4"/>
    <col min="11520" max="11520" width="14.42578125" style="4" customWidth="1"/>
    <col min="11521" max="11521" width="22.140625" style="4" customWidth="1"/>
    <col min="11522" max="11522" width="16.85546875" style="4" customWidth="1"/>
    <col min="11523" max="11523" width="22.7109375" style="4" customWidth="1"/>
    <col min="11524" max="11524" width="20.28515625" style="4" customWidth="1"/>
    <col min="11525" max="11525" width="22.42578125" style="4" customWidth="1"/>
    <col min="11526" max="11526" width="25.42578125" style="4" customWidth="1"/>
    <col min="11527" max="11527" width="10" style="4" customWidth="1"/>
    <col min="11528" max="11528" width="15.28515625" style="4" customWidth="1"/>
    <col min="11529" max="11533" width="0" style="4" hidden="1" customWidth="1"/>
    <col min="11534" max="11534" width="13.85546875" style="4" customWidth="1"/>
    <col min="11535" max="11535" width="20.42578125" style="4" customWidth="1"/>
    <col min="11536" max="11775" width="11.42578125" style="4"/>
    <col min="11776" max="11776" width="14.42578125" style="4" customWidth="1"/>
    <col min="11777" max="11777" width="22.140625" style="4" customWidth="1"/>
    <col min="11778" max="11778" width="16.85546875" style="4" customWidth="1"/>
    <col min="11779" max="11779" width="22.7109375" style="4" customWidth="1"/>
    <col min="11780" max="11780" width="20.28515625" style="4" customWidth="1"/>
    <col min="11781" max="11781" width="22.42578125" style="4" customWidth="1"/>
    <col min="11782" max="11782" width="25.42578125" style="4" customWidth="1"/>
    <col min="11783" max="11783" width="10" style="4" customWidth="1"/>
    <col min="11784" max="11784" width="15.28515625" style="4" customWidth="1"/>
    <col min="11785" max="11789" width="0" style="4" hidden="1" customWidth="1"/>
    <col min="11790" max="11790" width="13.85546875" style="4" customWidth="1"/>
    <col min="11791" max="11791" width="20.42578125" style="4" customWidth="1"/>
    <col min="11792" max="12031" width="11.42578125" style="4"/>
    <col min="12032" max="12032" width="14.42578125" style="4" customWidth="1"/>
    <col min="12033" max="12033" width="22.140625" style="4" customWidth="1"/>
    <col min="12034" max="12034" width="16.85546875" style="4" customWidth="1"/>
    <col min="12035" max="12035" width="22.7109375" style="4" customWidth="1"/>
    <col min="12036" max="12036" width="20.28515625" style="4" customWidth="1"/>
    <col min="12037" max="12037" width="22.42578125" style="4" customWidth="1"/>
    <col min="12038" max="12038" width="25.42578125" style="4" customWidth="1"/>
    <col min="12039" max="12039" width="10" style="4" customWidth="1"/>
    <col min="12040" max="12040" width="15.28515625" style="4" customWidth="1"/>
    <col min="12041" max="12045" width="0" style="4" hidden="1" customWidth="1"/>
    <col min="12046" max="12046" width="13.85546875" style="4" customWidth="1"/>
    <col min="12047" max="12047" width="20.42578125" style="4" customWidth="1"/>
    <col min="12048" max="12287" width="11.42578125" style="4"/>
    <col min="12288" max="12288" width="14.42578125" style="4" customWidth="1"/>
    <col min="12289" max="12289" width="22.140625" style="4" customWidth="1"/>
    <col min="12290" max="12290" width="16.85546875" style="4" customWidth="1"/>
    <col min="12291" max="12291" width="22.7109375" style="4" customWidth="1"/>
    <col min="12292" max="12292" width="20.28515625" style="4" customWidth="1"/>
    <col min="12293" max="12293" width="22.42578125" style="4" customWidth="1"/>
    <col min="12294" max="12294" width="25.42578125" style="4" customWidth="1"/>
    <col min="12295" max="12295" width="10" style="4" customWidth="1"/>
    <col min="12296" max="12296" width="15.28515625" style="4" customWidth="1"/>
    <col min="12297" max="12301" width="0" style="4" hidden="1" customWidth="1"/>
    <col min="12302" max="12302" width="13.85546875" style="4" customWidth="1"/>
    <col min="12303" max="12303" width="20.42578125" style="4" customWidth="1"/>
    <col min="12304" max="12543" width="11.42578125" style="4"/>
    <col min="12544" max="12544" width="14.42578125" style="4" customWidth="1"/>
    <col min="12545" max="12545" width="22.140625" style="4" customWidth="1"/>
    <col min="12546" max="12546" width="16.85546875" style="4" customWidth="1"/>
    <col min="12547" max="12547" width="22.7109375" style="4" customWidth="1"/>
    <col min="12548" max="12548" width="20.28515625" style="4" customWidth="1"/>
    <col min="12549" max="12549" width="22.42578125" style="4" customWidth="1"/>
    <col min="12550" max="12550" width="25.42578125" style="4" customWidth="1"/>
    <col min="12551" max="12551" width="10" style="4" customWidth="1"/>
    <col min="12552" max="12552" width="15.28515625" style="4" customWidth="1"/>
    <col min="12553" max="12557" width="0" style="4" hidden="1" customWidth="1"/>
    <col min="12558" max="12558" width="13.85546875" style="4" customWidth="1"/>
    <col min="12559" max="12559" width="20.42578125" style="4" customWidth="1"/>
    <col min="12560" max="12799" width="11.42578125" style="4"/>
    <col min="12800" max="12800" width="14.42578125" style="4" customWidth="1"/>
    <col min="12801" max="12801" width="22.140625" style="4" customWidth="1"/>
    <col min="12802" max="12802" width="16.85546875" style="4" customWidth="1"/>
    <col min="12803" max="12803" width="22.7109375" style="4" customWidth="1"/>
    <col min="12804" max="12804" width="20.28515625" style="4" customWidth="1"/>
    <col min="12805" max="12805" width="22.42578125" style="4" customWidth="1"/>
    <col min="12806" max="12806" width="25.42578125" style="4" customWidth="1"/>
    <col min="12807" max="12807" width="10" style="4" customWidth="1"/>
    <col min="12808" max="12808" width="15.28515625" style="4" customWidth="1"/>
    <col min="12809" max="12813" width="0" style="4" hidden="1" customWidth="1"/>
    <col min="12814" max="12814" width="13.85546875" style="4" customWidth="1"/>
    <col min="12815" max="12815" width="20.42578125" style="4" customWidth="1"/>
    <col min="12816" max="13055" width="11.42578125" style="4"/>
    <col min="13056" max="13056" width="14.42578125" style="4" customWidth="1"/>
    <col min="13057" max="13057" width="22.140625" style="4" customWidth="1"/>
    <col min="13058" max="13058" width="16.85546875" style="4" customWidth="1"/>
    <col min="13059" max="13059" width="22.7109375" style="4" customWidth="1"/>
    <col min="13060" max="13060" width="20.28515625" style="4" customWidth="1"/>
    <col min="13061" max="13061" width="22.42578125" style="4" customWidth="1"/>
    <col min="13062" max="13062" width="25.42578125" style="4" customWidth="1"/>
    <col min="13063" max="13063" width="10" style="4" customWidth="1"/>
    <col min="13064" max="13064" width="15.28515625" style="4" customWidth="1"/>
    <col min="13065" max="13069" width="0" style="4" hidden="1" customWidth="1"/>
    <col min="13070" max="13070" width="13.85546875" style="4" customWidth="1"/>
    <col min="13071" max="13071" width="20.42578125" style="4" customWidth="1"/>
    <col min="13072" max="13311" width="11.42578125" style="4"/>
    <col min="13312" max="13312" width="14.42578125" style="4" customWidth="1"/>
    <col min="13313" max="13313" width="22.140625" style="4" customWidth="1"/>
    <col min="13314" max="13314" width="16.85546875" style="4" customWidth="1"/>
    <col min="13315" max="13315" width="22.7109375" style="4" customWidth="1"/>
    <col min="13316" max="13316" width="20.28515625" style="4" customWidth="1"/>
    <col min="13317" max="13317" width="22.42578125" style="4" customWidth="1"/>
    <col min="13318" max="13318" width="25.42578125" style="4" customWidth="1"/>
    <col min="13319" max="13319" width="10" style="4" customWidth="1"/>
    <col min="13320" max="13320" width="15.28515625" style="4" customWidth="1"/>
    <col min="13321" max="13325" width="0" style="4" hidden="1" customWidth="1"/>
    <col min="13326" max="13326" width="13.85546875" style="4" customWidth="1"/>
    <col min="13327" max="13327" width="20.42578125" style="4" customWidth="1"/>
    <col min="13328" max="13567" width="11.42578125" style="4"/>
    <col min="13568" max="13568" width="14.42578125" style="4" customWidth="1"/>
    <col min="13569" max="13569" width="22.140625" style="4" customWidth="1"/>
    <col min="13570" max="13570" width="16.85546875" style="4" customWidth="1"/>
    <col min="13571" max="13571" width="22.7109375" style="4" customWidth="1"/>
    <col min="13572" max="13572" width="20.28515625" style="4" customWidth="1"/>
    <col min="13573" max="13573" width="22.42578125" style="4" customWidth="1"/>
    <col min="13574" max="13574" width="25.42578125" style="4" customWidth="1"/>
    <col min="13575" max="13575" width="10" style="4" customWidth="1"/>
    <col min="13576" max="13576" width="15.28515625" style="4" customWidth="1"/>
    <col min="13577" max="13581" width="0" style="4" hidden="1" customWidth="1"/>
    <col min="13582" max="13582" width="13.85546875" style="4" customWidth="1"/>
    <col min="13583" max="13583" width="20.42578125" style="4" customWidth="1"/>
    <col min="13584" max="13823" width="11.42578125" style="4"/>
    <col min="13824" max="13824" width="14.42578125" style="4" customWidth="1"/>
    <col min="13825" max="13825" width="22.140625" style="4" customWidth="1"/>
    <col min="13826" max="13826" width="16.85546875" style="4" customWidth="1"/>
    <col min="13827" max="13827" width="22.7109375" style="4" customWidth="1"/>
    <col min="13828" max="13828" width="20.28515625" style="4" customWidth="1"/>
    <col min="13829" max="13829" width="22.42578125" style="4" customWidth="1"/>
    <col min="13830" max="13830" width="25.42578125" style="4" customWidth="1"/>
    <col min="13831" max="13831" width="10" style="4" customWidth="1"/>
    <col min="13832" max="13832" width="15.28515625" style="4" customWidth="1"/>
    <col min="13833" max="13837" width="0" style="4" hidden="1" customWidth="1"/>
    <col min="13838" max="13838" width="13.85546875" style="4" customWidth="1"/>
    <col min="13839" max="13839" width="20.42578125" style="4" customWidth="1"/>
    <col min="13840" max="14079" width="11.42578125" style="4"/>
    <col min="14080" max="14080" width="14.42578125" style="4" customWidth="1"/>
    <col min="14081" max="14081" width="22.140625" style="4" customWidth="1"/>
    <col min="14082" max="14082" width="16.85546875" style="4" customWidth="1"/>
    <col min="14083" max="14083" width="22.7109375" style="4" customWidth="1"/>
    <col min="14084" max="14084" width="20.28515625" style="4" customWidth="1"/>
    <col min="14085" max="14085" width="22.42578125" style="4" customWidth="1"/>
    <col min="14086" max="14086" width="25.42578125" style="4" customWidth="1"/>
    <col min="14087" max="14087" width="10" style="4" customWidth="1"/>
    <col min="14088" max="14088" width="15.28515625" style="4" customWidth="1"/>
    <col min="14089" max="14093" width="0" style="4" hidden="1" customWidth="1"/>
    <col min="14094" max="14094" width="13.85546875" style="4" customWidth="1"/>
    <col min="14095" max="14095" width="20.42578125" style="4" customWidth="1"/>
    <col min="14096" max="14335" width="11.42578125" style="4"/>
    <col min="14336" max="14336" width="14.42578125" style="4" customWidth="1"/>
    <col min="14337" max="14337" width="22.140625" style="4" customWidth="1"/>
    <col min="14338" max="14338" width="16.85546875" style="4" customWidth="1"/>
    <col min="14339" max="14339" width="22.7109375" style="4" customWidth="1"/>
    <col min="14340" max="14340" width="20.28515625" style="4" customWidth="1"/>
    <col min="14341" max="14341" width="22.42578125" style="4" customWidth="1"/>
    <col min="14342" max="14342" width="25.42578125" style="4" customWidth="1"/>
    <col min="14343" max="14343" width="10" style="4" customWidth="1"/>
    <col min="14344" max="14344" width="15.28515625" style="4" customWidth="1"/>
    <col min="14345" max="14349" width="0" style="4" hidden="1" customWidth="1"/>
    <col min="14350" max="14350" width="13.85546875" style="4" customWidth="1"/>
    <col min="14351" max="14351" width="20.42578125" style="4" customWidth="1"/>
    <col min="14352" max="14591" width="11.42578125" style="4"/>
    <col min="14592" max="14592" width="14.42578125" style="4" customWidth="1"/>
    <col min="14593" max="14593" width="22.140625" style="4" customWidth="1"/>
    <col min="14594" max="14594" width="16.85546875" style="4" customWidth="1"/>
    <col min="14595" max="14595" width="22.7109375" style="4" customWidth="1"/>
    <col min="14596" max="14596" width="20.28515625" style="4" customWidth="1"/>
    <col min="14597" max="14597" width="22.42578125" style="4" customWidth="1"/>
    <col min="14598" max="14598" width="25.42578125" style="4" customWidth="1"/>
    <col min="14599" max="14599" width="10" style="4" customWidth="1"/>
    <col min="14600" max="14600" width="15.28515625" style="4" customWidth="1"/>
    <col min="14601" max="14605" width="0" style="4" hidden="1" customWidth="1"/>
    <col min="14606" max="14606" width="13.85546875" style="4" customWidth="1"/>
    <col min="14607" max="14607" width="20.42578125" style="4" customWidth="1"/>
    <col min="14608" max="14847" width="11.42578125" style="4"/>
    <col min="14848" max="14848" width="14.42578125" style="4" customWidth="1"/>
    <col min="14849" max="14849" width="22.140625" style="4" customWidth="1"/>
    <col min="14850" max="14850" width="16.85546875" style="4" customWidth="1"/>
    <col min="14851" max="14851" width="22.7109375" style="4" customWidth="1"/>
    <col min="14852" max="14852" width="20.28515625" style="4" customWidth="1"/>
    <col min="14853" max="14853" width="22.42578125" style="4" customWidth="1"/>
    <col min="14854" max="14854" width="25.42578125" style="4" customWidth="1"/>
    <col min="14855" max="14855" width="10" style="4" customWidth="1"/>
    <col min="14856" max="14856" width="15.28515625" style="4" customWidth="1"/>
    <col min="14857" max="14861" width="0" style="4" hidden="1" customWidth="1"/>
    <col min="14862" max="14862" width="13.85546875" style="4" customWidth="1"/>
    <col min="14863" max="14863" width="20.42578125" style="4" customWidth="1"/>
    <col min="14864" max="15103" width="11.42578125" style="4"/>
    <col min="15104" max="15104" width="14.42578125" style="4" customWidth="1"/>
    <col min="15105" max="15105" width="22.140625" style="4" customWidth="1"/>
    <col min="15106" max="15106" width="16.85546875" style="4" customWidth="1"/>
    <col min="15107" max="15107" width="22.7109375" style="4" customWidth="1"/>
    <col min="15108" max="15108" width="20.28515625" style="4" customWidth="1"/>
    <col min="15109" max="15109" width="22.42578125" style="4" customWidth="1"/>
    <col min="15110" max="15110" width="25.42578125" style="4" customWidth="1"/>
    <col min="15111" max="15111" width="10" style="4" customWidth="1"/>
    <col min="15112" max="15112" width="15.28515625" style="4" customWidth="1"/>
    <col min="15113" max="15117" width="0" style="4" hidden="1" customWidth="1"/>
    <col min="15118" max="15118" width="13.85546875" style="4" customWidth="1"/>
    <col min="15119" max="15119" width="20.42578125" style="4" customWidth="1"/>
    <col min="15120" max="15359" width="11.42578125" style="4"/>
    <col min="15360" max="15360" width="14.42578125" style="4" customWidth="1"/>
    <col min="15361" max="15361" width="22.140625" style="4" customWidth="1"/>
    <col min="15362" max="15362" width="16.85546875" style="4" customWidth="1"/>
    <col min="15363" max="15363" width="22.7109375" style="4" customWidth="1"/>
    <col min="15364" max="15364" width="20.28515625" style="4" customWidth="1"/>
    <col min="15365" max="15365" width="22.42578125" style="4" customWidth="1"/>
    <col min="15366" max="15366" width="25.42578125" style="4" customWidth="1"/>
    <col min="15367" max="15367" width="10" style="4" customWidth="1"/>
    <col min="15368" max="15368" width="15.28515625" style="4" customWidth="1"/>
    <col min="15369" max="15373" width="0" style="4" hidden="1" customWidth="1"/>
    <col min="15374" max="15374" width="13.85546875" style="4" customWidth="1"/>
    <col min="15375" max="15375" width="20.42578125" style="4" customWidth="1"/>
    <col min="15376" max="15615" width="11.42578125" style="4"/>
    <col min="15616" max="15616" width="14.42578125" style="4" customWidth="1"/>
    <col min="15617" max="15617" width="22.140625" style="4" customWidth="1"/>
    <col min="15618" max="15618" width="16.85546875" style="4" customWidth="1"/>
    <col min="15619" max="15619" width="22.7109375" style="4" customWidth="1"/>
    <col min="15620" max="15620" width="20.28515625" style="4" customWidth="1"/>
    <col min="15621" max="15621" width="22.42578125" style="4" customWidth="1"/>
    <col min="15622" max="15622" width="25.42578125" style="4" customWidth="1"/>
    <col min="15623" max="15623" width="10" style="4" customWidth="1"/>
    <col min="15624" max="15624" width="15.28515625" style="4" customWidth="1"/>
    <col min="15625" max="15629" width="0" style="4" hidden="1" customWidth="1"/>
    <col min="15630" max="15630" width="13.85546875" style="4" customWidth="1"/>
    <col min="15631" max="15631" width="20.42578125" style="4" customWidth="1"/>
    <col min="15632" max="15871" width="11.42578125" style="4"/>
    <col min="15872" max="15872" width="14.42578125" style="4" customWidth="1"/>
    <col min="15873" max="15873" width="22.140625" style="4" customWidth="1"/>
    <col min="15874" max="15874" width="16.85546875" style="4" customWidth="1"/>
    <col min="15875" max="15875" width="22.7109375" style="4" customWidth="1"/>
    <col min="15876" max="15876" width="20.28515625" style="4" customWidth="1"/>
    <col min="15877" max="15877" width="22.42578125" style="4" customWidth="1"/>
    <col min="15878" max="15878" width="25.42578125" style="4" customWidth="1"/>
    <col min="15879" max="15879" width="10" style="4" customWidth="1"/>
    <col min="15880" max="15880" width="15.28515625" style="4" customWidth="1"/>
    <col min="15881" max="15885" width="0" style="4" hidden="1" customWidth="1"/>
    <col min="15886" max="15886" width="13.85546875" style="4" customWidth="1"/>
    <col min="15887" max="15887" width="20.42578125" style="4" customWidth="1"/>
    <col min="15888" max="16127" width="11.42578125" style="4"/>
    <col min="16128" max="16128" width="14.42578125" style="4" customWidth="1"/>
    <col min="16129" max="16129" width="22.140625" style="4" customWidth="1"/>
    <col min="16130" max="16130" width="16.85546875" style="4" customWidth="1"/>
    <col min="16131" max="16131" width="22.7109375" style="4" customWidth="1"/>
    <col min="16132" max="16132" width="20.28515625" style="4" customWidth="1"/>
    <col min="16133" max="16133" width="22.42578125" style="4" customWidth="1"/>
    <col min="16134" max="16134" width="25.42578125" style="4" customWidth="1"/>
    <col min="16135" max="16135" width="10" style="4" customWidth="1"/>
    <col min="16136" max="16136" width="15.28515625" style="4" customWidth="1"/>
    <col min="16137" max="16141" width="0" style="4" hidden="1" customWidth="1"/>
    <col min="16142" max="16142" width="13.85546875" style="4" customWidth="1"/>
    <col min="16143" max="16143" width="20.42578125" style="4" customWidth="1"/>
    <col min="16144" max="16384" width="11.42578125" style="4"/>
  </cols>
  <sheetData>
    <row r="1" spans="1:15" s="1" customFormat="1" ht="21.75" customHeight="1">
      <c r="A1" s="403"/>
      <c r="B1" s="438"/>
      <c r="C1" s="439"/>
      <c r="D1" s="445" t="s">
        <v>20</v>
      </c>
      <c r="E1" s="446"/>
      <c r="F1" s="446"/>
      <c r="G1" s="446"/>
      <c r="H1" s="446"/>
      <c r="I1" s="446"/>
      <c r="J1" s="446"/>
      <c r="K1" s="446"/>
      <c r="L1" s="446"/>
      <c r="M1" s="446"/>
      <c r="N1" s="447"/>
      <c r="O1" s="6" t="s">
        <v>0</v>
      </c>
    </row>
    <row r="2" spans="1:15" s="1" customFormat="1" ht="21.75" customHeight="1">
      <c r="A2" s="403"/>
      <c r="B2" s="440"/>
      <c r="C2" s="441"/>
      <c r="D2" s="448"/>
      <c r="E2" s="424"/>
      <c r="F2" s="424"/>
      <c r="G2" s="424"/>
      <c r="H2" s="424"/>
      <c r="I2" s="424"/>
      <c r="J2" s="424"/>
      <c r="K2" s="424"/>
      <c r="L2" s="424"/>
      <c r="M2" s="424"/>
      <c r="N2" s="449"/>
      <c r="O2" s="55" t="s">
        <v>254</v>
      </c>
    </row>
    <row r="3" spans="1:15" s="1" customFormat="1" ht="21.75" customHeight="1">
      <c r="A3" s="403"/>
      <c r="B3" s="440"/>
      <c r="C3" s="441"/>
      <c r="D3" s="448"/>
      <c r="E3" s="424"/>
      <c r="F3" s="424"/>
      <c r="G3" s="424"/>
      <c r="H3" s="424"/>
      <c r="I3" s="424"/>
      <c r="J3" s="424"/>
      <c r="K3" s="424"/>
      <c r="L3" s="424"/>
      <c r="M3" s="424"/>
      <c r="N3" s="449"/>
      <c r="O3" s="6" t="s">
        <v>255</v>
      </c>
    </row>
    <row r="4" spans="1:15" s="1" customFormat="1" ht="21.75" customHeight="1">
      <c r="A4" s="403"/>
      <c r="B4" s="442"/>
      <c r="C4" s="443"/>
      <c r="D4" s="450"/>
      <c r="E4" s="451"/>
      <c r="F4" s="451"/>
      <c r="G4" s="451"/>
      <c r="H4" s="451"/>
      <c r="I4" s="451"/>
      <c r="J4" s="451"/>
      <c r="K4" s="451"/>
      <c r="L4" s="451"/>
      <c r="M4" s="451"/>
      <c r="N4" s="452"/>
      <c r="O4" s="6" t="s">
        <v>1</v>
      </c>
    </row>
    <row r="5" spans="1:15" s="1" customFormat="1" ht="28.5" customHeight="1">
      <c r="A5" s="403"/>
      <c r="B5" s="407"/>
      <c r="C5" s="407"/>
      <c r="D5" s="407"/>
      <c r="E5" s="407"/>
      <c r="F5" s="407"/>
      <c r="G5" s="407"/>
      <c r="H5" s="407"/>
      <c r="I5" s="407"/>
      <c r="J5" s="407"/>
      <c r="K5" s="407"/>
      <c r="L5" s="407"/>
      <c r="M5" s="407"/>
      <c r="N5" s="407"/>
      <c r="O5" s="407"/>
    </row>
    <row r="6" spans="1:15" s="2" customFormat="1" ht="28.5" customHeight="1">
      <c r="A6" s="403"/>
      <c r="B6" s="408" t="s">
        <v>2</v>
      </c>
      <c r="C6" s="408"/>
      <c r="D6" s="408"/>
      <c r="E6" s="408"/>
      <c r="F6" s="408"/>
      <c r="G6" s="408"/>
      <c r="H6" s="408"/>
      <c r="I6" s="408"/>
      <c r="J6" s="408"/>
      <c r="K6" s="408"/>
      <c r="L6" s="408"/>
      <c r="M6" s="408"/>
      <c r="N6" s="408"/>
      <c r="O6" s="408"/>
    </row>
    <row r="7" spans="1:15" s="2" customFormat="1" ht="28.5" customHeight="1">
      <c r="A7" s="403"/>
      <c r="B7" s="408" t="s">
        <v>8</v>
      </c>
      <c r="C7" s="408"/>
      <c r="D7" s="408"/>
      <c r="E7" s="408"/>
      <c r="F7" s="408"/>
      <c r="G7" s="408"/>
      <c r="H7" s="8"/>
      <c r="I7" s="181"/>
      <c r="J7" s="181"/>
      <c r="K7" s="181"/>
      <c r="L7" s="181"/>
      <c r="M7" s="8"/>
      <c r="N7" s="8"/>
      <c r="O7" s="8"/>
    </row>
    <row r="8" spans="1:15" s="2" customFormat="1" ht="28.5" customHeight="1">
      <c r="A8" s="403"/>
      <c r="B8" s="408" t="s">
        <v>3</v>
      </c>
      <c r="C8" s="408"/>
      <c r="D8" s="408"/>
      <c r="E8" s="408"/>
      <c r="F8" s="408"/>
      <c r="G8" s="408"/>
      <c r="H8" s="408"/>
      <c r="I8" s="181"/>
      <c r="J8" s="181"/>
      <c r="K8" s="181"/>
      <c r="L8" s="181"/>
      <c r="M8" s="8"/>
      <c r="N8" s="8"/>
      <c r="O8" s="8"/>
    </row>
    <row r="9" spans="1:15" s="1" customFormat="1" ht="28.5" customHeight="1">
      <c r="A9" s="403"/>
      <c r="B9" s="409" t="s">
        <v>394</v>
      </c>
      <c r="C9" s="409"/>
      <c r="D9" s="409"/>
      <c r="E9" s="409"/>
      <c r="F9" s="409"/>
      <c r="G9" s="409"/>
      <c r="H9" s="409"/>
      <c r="I9" s="409"/>
      <c r="J9" s="409"/>
      <c r="K9" s="409"/>
      <c r="L9" s="409"/>
      <c r="M9" s="409"/>
      <c r="N9" s="409"/>
      <c r="O9" s="409"/>
    </row>
    <row r="10" spans="1:15" s="1" customFormat="1" ht="28.5" customHeight="1" thickBot="1">
      <c r="A10" s="403"/>
      <c r="B10" s="407"/>
      <c r="C10" s="407"/>
      <c r="D10" s="407"/>
      <c r="E10" s="407"/>
      <c r="F10" s="407"/>
      <c r="G10" s="407"/>
      <c r="H10" s="407"/>
      <c r="I10" s="407"/>
      <c r="J10" s="407"/>
      <c r="K10" s="407"/>
      <c r="L10" s="407"/>
      <c r="M10" s="407"/>
      <c r="N10" s="407"/>
      <c r="O10" s="407"/>
    </row>
    <row r="11" spans="1:15" s="1" customFormat="1" ht="28.5" customHeight="1" thickBot="1">
      <c r="A11" s="403"/>
      <c r="B11" s="410" t="s">
        <v>62</v>
      </c>
      <c r="C11" s="454" t="s">
        <v>63</v>
      </c>
      <c r="D11" s="397" t="s">
        <v>4</v>
      </c>
      <c r="E11" s="397" t="s">
        <v>607</v>
      </c>
      <c r="F11" s="397" t="s">
        <v>5</v>
      </c>
      <c r="G11" s="397" t="s">
        <v>14</v>
      </c>
      <c r="H11" s="397" t="s">
        <v>6</v>
      </c>
      <c r="I11" s="482" t="s">
        <v>447</v>
      </c>
      <c r="J11" s="539"/>
      <c r="K11" s="540"/>
      <c r="L11" s="397" t="s">
        <v>448</v>
      </c>
      <c r="M11" s="432" t="s">
        <v>12</v>
      </c>
      <c r="N11" s="434" t="s">
        <v>13</v>
      </c>
      <c r="O11" s="395" t="s">
        <v>11</v>
      </c>
    </row>
    <row r="12" spans="1:15" s="3" customFormat="1" ht="28.5" customHeight="1" thickBot="1">
      <c r="A12" s="403"/>
      <c r="B12" s="453"/>
      <c r="C12" s="455"/>
      <c r="D12" s="426"/>
      <c r="E12" s="426"/>
      <c r="F12" s="426"/>
      <c r="G12" s="426"/>
      <c r="H12" s="426"/>
      <c r="I12" s="287" t="s">
        <v>449</v>
      </c>
      <c r="J12" s="287" t="s">
        <v>450</v>
      </c>
      <c r="K12" s="287" t="s">
        <v>451</v>
      </c>
      <c r="L12" s="426"/>
      <c r="M12" s="433"/>
      <c r="N12" s="435"/>
      <c r="O12" s="444"/>
    </row>
    <row r="13" spans="1:15" s="7" customFormat="1" ht="57" customHeight="1">
      <c r="A13" s="403"/>
      <c r="B13" s="549" t="s">
        <v>115</v>
      </c>
      <c r="C13" s="517" t="s">
        <v>116</v>
      </c>
      <c r="D13" s="551"/>
      <c r="E13" s="537" t="s">
        <v>342</v>
      </c>
      <c r="F13" s="203" t="s">
        <v>42</v>
      </c>
      <c r="G13" s="345" t="s">
        <v>637</v>
      </c>
      <c r="H13" s="60" t="s">
        <v>435</v>
      </c>
      <c r="I13" s="226">
        <f>37/37</f>
        <v>1</v>
      </c>
      <c r="J13" s="226">
        <f>37/37</f>
        <v>1</v>
      </c>
      <c r="K13" s="226">
        <f>37/37</f>
        <v>1</v>
      </c>
      <c r="L13" s="230" t="s">
        <v>550</v>
      </c>
      <c r="M13" s="109">
        <v>43466</v>
      </c>
      <c r="N13" s="109">
        <v>43830</v>
      </c>
      <c r="O13" s="111" t="s">
        <v>528</v>
      </c>
    </row>
    <row r="14" spans="1:15" s="7" customFormat="1" ht="40.5" customHeight="1">
      <c r="A14" s="403"/>
      <c r="B14" s="541"/>
      <c r="C14" s="399"/>
      <c r="D14" s="494"/>
      <c r="E14" s="538"/>
      <c r="F14" s="31" t="s">
        <v>436</v>
      </c>
      <c r="G14" s="332" t="s">
        <v>349</v>
      </c>
      <c r="H14" s="225">
        <v>1</v>
      </c>
      <c r="I14" s="234">
        <f>1/1</f>
        <v>1</v>
      </c>
      <c r="J14" s="234">
        <f>1/1</f>
        <v>1</v>
      </c>
      <c r="K14" s="234">
        <f>1/1</f>
        <v>1</v>
      </c>
      <c r="L14" s="60"/>
      <c r="M14" s="262">
        <v>43466</v>
      </c>
      <c r="N14" s="262">
        <v>43496</v>
      </c>
      <c r="O14" s="548" t="s">
        <v>529</v>
      </c>
    </row>
    <row r="15" spans="1:15" s="7" customFormat="1" ht="56.25" customHeight="1">
      <c r="B15" s="541"/>
      <c r="C15" s="399"/>
      <c r="D15" s="494"/>
      <c r="E15" s="538"/>
      <c r="F15" s="31" t="s">
        <v>551</v>
      </c>
      <c r="G15" s="332" t="s">
        <v>552</v>
      </c>
      <c r="H15" s="225">
        <v>1</v>
      </c>
      <c r="I15" s="234" t="s">
        <v>456</v>
      </c>
      <c r="J15" s="225">
        <v>0</v>
      </c>
      <c r="K15" s="225">
        <v>0</v>
      </c>
      <c r="L15" s="60"/>
      <c r="M15" s="262">
        <v>43586</v>
      </c>
      <c r="N15" s="262">
        <v>43830</v>
      </c>
      <c r="O15" s="548"/>
    </row>
    <row r="16" spans="1:15" s="7" customFormat="1" ht="51">
      <c r="B16" s="541"/>
      <c r="C16" s="399"/>
      <c r="D16" s="494"/>
      <c r="E16" s="538"/>
      <c r="F16" s="75" t="s">
        <v>437</v>
      </c>
      <c r="G16" s="332" t="s">
        <v>350</v>
      </c>
      <c r="H16" s="225">
        <v>1</v>
      </c>
      <c r="I16" s="234">
        <f>1/1</f>
        <v>1</v>
      </c>
      <c r="J16" s="234">
        <f>1/1</f>
        <v>1</v>
      </c>
      <c r="K16" s="234">
        <f>1/1</f>
        <v>1</v>
      </c>
      <c r="L16" s="60"/>
      <c r="M16" s="262">
        <v>43466</v>
      </c>
      <c r="N16" s="262">
        <v>43496</v>
      </c>
      <c r="O16" s="548"/>
    </row>
    <row r="17" spans="2:15" s="7" customFormat="1" ht="53.25" customHeight="1">
      <c r="B17" s="541"/>
      <c r="C17" s="399"/>
      <c r="D17" s="494"/>
      <c r="E17" s="538"/>
      <c r="F17" s="75" t="s">
        <v>553</v>
      </c>
      <c r="G17" s="332" t="s">
        <v>554</v>
      </c>
      <c r="H17" s="225">
        <v>1</v>
      </c>
      <c r="I17" s="234" t="s">
        <v>456</v>
      </c>
      <c r="J17" s="225">
        <v>0</v>
      </c>
      <c r="K17" s="225">
        <v>0</v>
      </c>
      <c r="L17" s="60"/>
      <c r="M17" s="262">
        <v>43586</v>
      </c>
      <c r="N17" s="262">
        <v>43830</v>
      </c>
      <c r="O17" s="548"/>
    </row>
    <row r="18" spans="2:15" s="7" customFormat="1" ht="28.5" customHeight="1">
      <c r="B18" s="541"/>
      <c r="C18" s="399"/>
      <c r="D18" s="494"/>
      <c r="E18" s="538"/>
      <c r="F18" s="75" t="s">
        <v>555</v>
      </c>
      <c r="G18" s="332" t="s">
        <v>556</v>
      </c>
      <c r="H18" s="225">
        <v>1</v>
      </c>
      <c r="I18" s="234">
        <f>1/1</f>
        <v>1</v>
      </c>
      <c r="J18" s="234">
        <f>1/1</f>
        <v>1</v>
      </c>
      <c r="K18" s="234">
        <f>1/1</f>
        <v>1</v>
      </c>
      <c r="L18" s="60"/>
      <c r="M18" s="262">
        <v>43466</v>
      </c>
      <c r="N18" s="262">
        <v>43496</v>
      </c>
      <c r="O18" s="548"/>
    </row>
    <row r="19" spans="2:15" s="7" customFormat="1" ht="44.25" customHeight="1">
      <c r="B19" s="541"/>
      <c r="C19" s="399"/>
      <c r="D19" s="494"/>
      <c r="E19" s="538"/>
      <c r="F19" s="75" t="s">
        <v>557</v>
      </c>
      <c r="G19" s="332" t="s">
        <v>558</v>
      </c>
      <c r="H19" s="225">
        <v>1</v>
      </c>
      <c r="I19" s="262" t="s">
        <v>456</v>
      </c>
      <c r="J19" s="225">
        <v>0</v>
      </c>
      <c r="K19" s="225">
        <v>0</v>
      </c>
      <c r="L19" s="60"/>
      <c r="M19" s="262">
        <v>43586</v>
      </c>
      <c r="N19" s="262">
        <v>43830</v>
      </c>
      <c r="O19" s="548"/>
    </row>
    <row r="20" spans="2:15" s="7" customFormat="1" ht="66" customHeight="1">
      <c r="B20" s="541"/>
      <c r="C20" s="399"/>
      <c r="D20" s="494"/>
      <c r="E20" s="538" t="s">
        <v>126</v>
      </c>
      <c r="F20" s="274" t="s">
        <v>122</v>
      </c>
      <c r="G20" s="343" t="s">
        <v>638</v>
      </c>
      <c r="H20" s="277">
        <v>1</v>
      </c>
      <c r="I20" s="234">
        <f>1/1</f>
        <v>1</v>
      </c>
      <c r="J20" s="234">
        <f>1/1</f>
        <v>1</v>
      </c>
      <c r="K20" s="234">
        <f t="shared" ref="K20:K21" si="0">1/1</f>
        <v>1</v>
      </c>
      <c r="L20" s="60"/>
      <c r="M20" s="262">
        <v>43466</v>
      </c>
      <c r="N20" s="262">
        <v>43830</v>
      </c>
      <c r="O20" s="548"/>
    </row>
    <row r="21" spans="2:15" s="7" customFormat="1" ht="72.75" customHeight="1">
      <c r="B21" s="541"/>
      <c r="C21" s="399"/>
      <c r="D21" s="494"/>
      <c r="E21" s="538"/>
      <c r="F21" s="274" t="s">
        <v>123</v>
      </c>
      <c r="G21" s="343" t="s">
        <v>125</v>
      </c>
      <c r="H21" s="37">
        <v>1</v>
      </c>
      <c r="I21" s="234">
        <f>1/1</f>
        <v>1</v>
      </c>
      <c r="J21" s="234">
        <f>1/1</f>
        <v>1</v>
      </c>
      <c r="K21" s="234">
        <f t="shared" si="0"/>
        <v>1</v>
      </c>
      <c r="L21" s="277" t="s">
        <v>559</v>
      </c>
      <c r="M21" s="262">
        <v>43466</v>
      </c>
      <c r="N21" s="262">
        <v>43830</v>
      </c>
      <c r="O21" s="548"/>
    </row>
    <row r="22" spans="2:15" ht="48.75" customHeight="1">
      <c r="B22" s="541"/>
      <c r="C22" s="399"/>
      <c r="D22" s="494"/>
      <c r="E22" s="538"/>
      <c r="F22" s="274" t="s">
        <v>124</v>
      </c>
      <c r="G22" s="343" t="s">
        <v>639</v>
      </c>
      <c r="H22" s="390">
        <v>8</v>
      </c>
      <c r="I22" s="236" t="s">
        <v>456</v>
      </c>
      <c r="J22" s="102">
        <f>3/8</f>
        <v>0.375</v>
      </c>
      <c r="K22" s="102">
        <f>3/8</f>
        <v>0.375</v>
      </c>
      <c r="L22" s="262" t="s">
        <v>560</v>
      </c>
      <c r="M22" s="262">
        <v>43617</v>
      </c>
      <c r="N22" s="262">
        <v>43830</v>
      </c>
      <c r="O22" s="548"/>
    </row>
    <row r="23" spans="2:15" ht="45.75" customHeight="1">
      <c r="B23" s="541"/>
      <c r="C23" s="399"/>
      <c r="D23" s="494"/>
      <c r="E23" s="538"/>
      <c r="F23" s="31" t="s">
        <v>138</v>
      </c>
      <c r="G23" s="344" t="s">
        <v>640</v>
      </c>
      <c r="H23" s="235">
        <v>4</v>
      </c>
      <c r="I23" s="236">
        <f>1/4</f>
        <v>0.25</v>
      </c>
      <c r="J23" s="176">
        <f>2/4</f>
        <v>0.5</v>
      </c>
      <c r="K23" s="176">
        <f>2.5/4</f>
        <v>0.625</v>
      </c>
      <c r="L23" s="262"/>
      <c r="M23" s="262" t="s">
        <v>561</v>
      </c>
      <c r="N23" s="262" t="s">
        <v>562</v>
      </c>
      <c r="O23" s="548"/>
    </row>
    <row r="24" spans="2:15" ht="68.25" customHeight="1">
      <c r="B24" s="550"/>
      <c r="C24" s="399"/>
      <c r="D24" s="495"/>
      <c r="E24" s="538"/>
      <c r="F24" s="31" t="s">
        <v>369</v>
      </c>
      <c r="G24" s="344" t="s">
        <v>641</v>
      </c>
      <c r="H24" s="176">
        <v>1</v>
      </c>
      <c r="I24" s="236">
        <f>13/14</f>
        <v>0.9285714285714286</v>
      </c>
      <c r="J24" s="226">
        <f>12/12</f>
        <v>1</v>
      </c>
      <c r="K24" s="226">
        <f>12/12</f>
        <v>1</v>
      </c>
      <c r="L24" s="273"/>
      <c r="M24" s="262">
        <v>43466</v>
      </c>
      <c r="N24" s="262">
        <v>43830</v>
      </c>
      <c r="O24" s="548"/>
    </row>
    <row r="25" spans="2:15" ht="24.75" customHeight="1">
      <c r="B25" s="541" t="s">
        <v>368</v>
      </c>
      <c r="C25" s="542" t="s">
        <v>109</v>
      </c>
      <c r="D25" s="543" t="s">
        <v>110</v>
      </c>
      <c r="E25" s="544" t="s">
        <v>132</v>
      </c>
      <c r="F25" s="274" t="s">
        <v>127</v>
      </c>
      <c r="G25" s="343" t="s">
        <v>642</v>
      </c>
      <c r="H25" s="273">
        <v>1</v>
      </c>
      <c r="I25" s="234">
        <f>5/5</f>
        <v>1</v>
      </c>
      <c r="J25" s="273">
        <f>8/8</f>
        <v>1</v>
      </c>
      <c r="K25" s="273">
        <f>12/12</f>
        <v>1</v>
      </c>
      <c r="L25" s="262" t="s">
        <v>608</v>
      </c>
      <c r="M25" s="262">
        <v>43466</v>
      </c>
      <c r="N25" s="262">
        <v>43830</v>
      </c>
      <c r="O25" s="548"/>
    </row>
    <row r="26" spans="2:15" ht="54" customHeight="1">
      <c r="B26" s="541"/>
      <c r="C26" s="542"/>
      <c r="D26" s="494"/>
      <c r="E26" s="544"/>
      <c r="F26" s="274" t="s">
        <v>128</v>
      </c>
      <c r="G26" s="343" t="s">
        <v>643</v>
      </c>
      <c r="H26" s="37">
        <v>1</v>
      </c>
      <c r="I26" s="262" t="s">
        <v>456</v>
      </c>
      <c r="J26" s="102" t="s">
        <v>456</v>
      </c>
      <c r="K26" s="102">
        <f>1/1</f>
        <v>1</v>
      </c>
      <c r="L26" s="37"/>
      <c r="M26" s="51">
        <v>43466</v>
      </c>
      <c r="N26" s="51">
        <v>43830</v>
      </c>
      <c r="O26" s="545" t="s">
        <v>135</v>
      </c>
    </row>
    <row r="27" spans="2:15" ht="117" customHeight="1">
      <c r="B27" s="541"/>
      <c r="C27" s="542"/>
      <c r="D27" s="494"/>
      <c r="E27" s="544" t="s">
        <v>133</v>
      </c>
      <c r="F27" s="274" t="s">
        <v>129</v>
      </c>
      <c r="G27" s="343" t="s">
        <v>644</v>
      </c>
      <c r="H27" s="277">
        <v>2</v>
      </c>
      <c r="I27" s="234">
        <f>1/1</f>
        <v>1</v>
      </c>
      <c r="J27" s="234">
        <f>1/1</f>
        <v>1</v>
      </c>
      <c r="K27" s="226">
        <f>2/2</f>
        <v>1</v>
      </c>
      <c r="L27" s="262" t="s">
        <v>609</v>
      </c>
      <c r="M27" s="262">
        <v>43466</v>
      </c>
      <c r="N27" s="262">
        <v>43830</v>
      </c>
      <c r="O27" s="545"/>
    </row>
    <row r="28" spans="2:15" ht="53.25" customHeight="1">
      <c r="B28" s="541"/>
      <c r="C28" s="542"/>
      <c r="D28" s="494"/>
      <c r="E28" s="544"/>
      <c r="F28" s="274" t="s">
        <v>130</v>
      </c>
      <c r="G28" s="355" t="s">
        <v>645</v>
      </c>
      <c r="H28" s="61">
        <v>4</v>
      </c>
      <c r="I28" s="37">
        <f>1/4</f>
        <v>0.25</v>
      </c>
      <c r="J28" s="37">
        <f>1/4</f>
        <v>0.25</v>
      </c>
      <c r="K28" s="176">
        <f>2/4</f>
        <v>0.5</v>
      </c>
      <c r="L28" s="61"/>
      <c r="M28" s="51">
        <v>43466</v>
      </c>
      <c r="N28" s="51">
        <v>43830</v>
      </c>
      <c r="O28" s="545"/>
    </row>
    <row r="29" spans="2:15" ht="41.25" customHeight="1">
      <c r="B29" s="541"/>
      <c r="C29" s="542"/>
      <c r="D29" s="495"/>
      <c r="E29" s="544"/>
      <c r="F29" s="274" t="s">
        <v>131</v>
      </c>
      <c r="G29" s="343" t="s">
        <v>646</v>
      </c>
      <c r="H29" s="277">
        <v>1</v>
      </c>
      <c r="I29" s="262" t="s">
        <v>456</v>
      </c>
      <c r="J29" s="102" t="s">
        <v>456</v>
      </c>
      <c r="K29" s="226">
        <f>1/1</f>
        <v>1</v>
      </c>
      <c r="L29" s="61"/>
      <c r="M29" s="262">
        <v>43709</v>
      </c>
      <c r="N29" s="262">
        <v>43738</v>
      </c>
      <c r="O29" s="545"/>
    </row>
    <row r="30" spans="2:15" ht="39.75" customHeight="1" thickBot="1">
      <c r="B30" s="547" t="s">
        <v>69</v>
      </c>
      <c r="C30" s="399" t="s">
        <v>70</v>
      </c>
      <c r="D30" s="543" t="s">
        <v>105</v>
      </c>
      <c r="E30" s="356" t="s">
        <v>343</v>
      </c>
      <c r="F30" s="346" t="s">
        <v>563</v>
      </c>
      <c r="G30" s="347" t="s">
        <v>647</v>
      </c>
      <c r="H30" s="277">
        <v>1</v>
      </c>
      <c r="I30" s="234">
        <f>1/1</f>
        <v>1</v>
      </c>
      <c r="J30" s="234">
        <f>1/1</f>
        <v>1</v>
      </c>
      <c r="K30" s="225">
        <f>1/1</f>
        <v>1</v>
      </c>
      <c r="L30" s="232" t="s">
        <v>564</v>
      </c>
      <c r="M30" s="232">
        <v>43466</v>
      </c>
      <c r="N30" s="232">
        <v>43830</v>
      </c>
      <c r="O30" s="546"/>
    </row>
    <row r="31" spans="2:15" ht="71.25" customHeight="1" thickBot="1">
      <c r="B31" s="541"/>
      <c r="C31" s="412"/>
      <c r="D31" s="413"/>
      <c r="E31" s="352" t="s">
        <v>253</v>
      </c>
      <c r="F31" s="353" t="s">
        <v>565</v>
      </c>
      <c r="G31" s="351" t="s">
        <v>636</v>
      </c>
      <c r="H31" s="175">
        <v>12</v>
      </c>
      <c r="I31" s="234">
        <f>3/12</f>
        <v>0.25</v>
      </c>
      <c r="J31" s="117">
        <f>6/12</f>
        <v>0.5</v>
      </c>
      <c r="K31" s="117">
        <f>9/12</f>
        <v>0.75</v>
      </c>
      <c r="L31" s="354" t="s">
        <v>566</v>
      </c>
      <c r="M31" s="354">
        <v>43466</v>
      </c>
      <c r="N31" s="354">
        <v>43830</v>
      </c>
      <c r="O31" s="331" t="s">
        <v>134</v>
      </c>
    </row>
    <row r="32" spans="2:15" ht="69" customHeight="1">
      <c r="B32" s="474" t="s">
        <v>370</v>
      </c>
      <c r="C32" s="517" t="s">
        <v>322</v>
      </c>
      <c r="D32" s="517" t="s">
        <v>323</v>
      </c>
      <c r="E32" s="553" t="s">
        <v>341</v>
      </c>
      <c r="F32" s="237" t="s">
        <v>339</v>
      </c>
      <c r="G32" s="357" t="s">
        <v>345</v>
      </c>
      <c r="H32" s="173">
        <v>4</v>
      </c>
      <c r="I32" s="378">
        <f>1/4</f>
        <v>0.25</v>
      </c>
      <c r="J32" s="377">
        <f>2/4</f>
        <v>0.5</v>
      </c>
      <c r="K32" s="377">
        <f>3/4</f>
        <v>0.75</v>
      </c>
      <c r="L32" s="238" t="s">
        <v>610</v>
      </c>
      <c r="M32" s="238">
        <v>43466</v>
      </c>
      <c r="N32" s="238">
        <v>43830</v>
      </c>
      <c r="O32" s="111" t="s">
        <v>351</v>
      </c>
    </row>
    <row r="33" spans="2:15" ht="42" customHeight="1">
      <c r="B33" s="475"/>
      <c r="C33" s="399"/>
      <c r="D33" s="399"/>
      <c r="E33" s="528"/>
      <c r="F33" s="75" t="s">
        <v>340</v>
      </c>
      <c r="G33" s="343" t="s">
        <v>348</v>
      </c>
      <c r="H33" s="175">
        <v>1</v>
      </c>
      <c r="I33" s="239">
        <f>1/1</f>
        <v>1</v>
      </c>
      <c r="J33" s="239">
        <f>1/1</f>
        <v>1</v>
      </c>
      <c r="K33" s="239">
        <f>1/1</f>
        <v>1</v>
      </c>
      <c r="L33" s="262" t="s">
        <v>567</v>
      </c>
      <c r="M33" s="262">
        <v>43539</v>
      </c>
      <c r="N33" s="262">
        <v>43830</v>
      </c>
      <c r="O33" s="548" t="s">
        <v>344</v>
      </c>
    </row>
    <row r="34" spans="2:15" ht="127.5">
      <c r="B34" s="475"/>
      <c r="C34" s="399"/>
      <c r="D34" s="399"/>
      <c r="E34" s="528"/>
      <c r="F34" s="274" t="s">
        <v>338</v>
      </c>
      <c r="G34" s="355" t="s">
        <v>648</v>
      </c>
      <c r="H34" s="175">
        <v>7</v>
      </c>
      <c r="I34" s="239">
        <f>1/7</f>
        <v>0.14285714285714285</v>
      </c>
      <c r="J34" s="304">
        <f>7/7</f>
        <v>1</v>
      </c>
      <c r="K34" s="304">
        <v>1</v>
      </c>
      <c r="L34" s="262" t="s">
        <v>611</v>
      </c>
      <c r="M34" s="262">
        <v>43466</v>
      </c>
      <c r="N34" s="262">
        <v>43830</v>
      </c>
      <c r="O34" s="548"/>
    </row>
    <row r="35" spans="2:15" ht="51.75" thickBot="1">
      <c r="B35" s="476"/>
      <c r="C35" s="518"/>
      <c r="D35" s="518"/>
      <c r="E35" s="554"/>
      <c r="F35" s="240" t="s">
        <v>346</v>
      </c>
      <c r="G35" s="347" t="s">
        <v>649</v>
      </c>
      <c r="H35" s="241">
        <v>0</v>
      </c>
      <c r="I35" s="120">
        <v>1</v>
      </c>
      <c r="J35" s="120">
        <v>1</v>
      </c>
      <c r="K35" s="120" t="s">
        <v>456</v>
      </c>
      <c r="L35" s="232" t="s">
        <v>568</v>
      </c>
      <c r="M35" s="242">
        <v>43466</v>
      </c>
      <c r="N35" s="242">
        <v>43830</v>
      </c>
      <c r="O35" s="555"/>
    </row>
    <row r="36" spans="2:15" ht="12.75" customHeight="1">
      <c r="I36" s="104">
        <f>AVERAGE(I13:I35)</f>
        <v>0.76890756302521002</v>
      </c>
      <c r="J36" s="104">
        <f>AVERAGE(J13:J35)</f>
        <v>0.72023809523809523</v>
      </c>
      <c r="K36" s="381">
        <f>AVERAGE(K13:K35)</f>
        <v>0.77272727272727271</v>
      </c>
      <c r="N36" s="552" t="s">
        <v>7</v>
      </c>
      <c r="O36" s="552"/>
    </row>
    <row r="37" spans="2:15">
      <c r="I37" s="106"/>
      <c r="J37" s="106"/>
    </row>
  </sheetData>
  <mergeCells count="42">
    <mergeCell ref="N36:O36"/>
    <mergeCell ref="B32:B35"/>
    <mergeCell ref="C32:C35"/>
    <mergeCell ref="D32:D35"/>
    <mergeCell ref="E32:E35"/>
    <mergeCell ref="O33:O35"/>
    <mergeCell ref="B25:B29"/>
    <mergeCell ref="C25:C29"/>
    <mergeCell ref="D25:D29"/>
    <mergeCell ref="E25:E26"/>
    <mergeCell ref="O26:O30"/>
    <mergeCell ref="E27:E29"/>
    <mergeCell ref="B30:B31"/>
    <mergeCell ref="C30:C31"/>
    <mergeCell ref="D30:D31"/>
    <mergeCell ref="O14:O25"/>
    <mergeCell ref="E20:E24"/>
    <mergeCell ref="B13:B24"/>
    <mergeCell ref="C13:C24"/>
    <mergeCell ref="D13:D24"/>
    <mergeCell ref="H11:H12"/>
    <mergeCell ref="M11:M12"/>
    <mergeCell ref="N11:N12"/>
    <mergeCell ref="E13:E19"/>
    <mergeCell ref="I11:K11"/>
    <mergeCell ref="L11:L12"/>
    <mergeCell ref="D1:N4"/>
    <mergeCell ref="A1:A14"/>
    <mergeCell ref="B5:O5"/>
    <mergeCell ref="B6:O6"/>
    <mergeCell ref="B7:G7"/>
    <mergeCell ref="B8:H8"/>
    <mergeCell ref="B9:O9"/>
    <mergeCell ref="B10:O10"/>
    <mergeCell ref="B11:B12"/>
    <mergeCell ref="B1:C4"/>
    <mergeCell ref="C11:C12"/>
    <mergeCell ref="E11:E12"/>
    <mergeCell ref="D11:D12"/>
    <mergeCell ref="O11:O12"/>
    <mergeCell ref="F11:F12"/>
    <mergeCell ref="G11:G12"/>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
  <sheetViews>
    <sheetView topLeftCell="E14" workbookViewId="0">
      <selection activeCell="H13" sqref="H13:K18"/>
    </sheetView>
  </sheetViews>
  <sheetFormatPr baseColWidth="10" defaultRowHeight="12"/>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0" style="4" customWidth="1"/>
    <col min="9" max="9" width="11.7109375" style="4" customWidth="1"/>
    <col min="10" max="10" width="17.85546875" style="5" customWidth="1"/>
    <col min="11" max="11" width="22" style="4" customWidth="1"/>
    <col min="12"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5" s="1" customFormat="1" ht="21.75" customHeight="1">
      <c r="A1" s="403"/>
      <c r="B1" s="438"/>
      <c r="C1" s="439"/>
      <c r="D1" s="445" t="s">
        <v>21</v>
      </c>
      <c r="E1" s="446"/>
      <c r="F1" s="446"/>
      <c r="G1" s="446"/>
      <c r="H1" s="446"/>
      <c r="I1" s="446"/>
      <c r="J1" s="447"/>
      <c r="K1" s="6" t="s">
        <v>0</v>
      </c>
    </row>
    <row r="2" spans="1:15" s="1" customFormat="1" ht="21.75" customHeight="1">
      <c r="A2" s="403"/>
      <c r="B2" s="440"/>
      <c r="C2" s="441"/>
      <c r="D2" s="448"/>
      <c r="E2" s="424"/>
      <c r="F2" s="424"/>
      <c r="G2" s="424"/>
      <c r="H2" s="424"/>
      <c r="I2" s="424"/>
      <c r="J2" s="449"/>
      <c r="K2" s="55" t="s">
        <v>254</v>
      </c>
    </row>
    <row r="3" spans="1:15" s="1" customFormat="1" ht="21.75" customHeight="1">
      <c r="A3" s="403"/>
      <c r="B3" s="440"/>
      <c r="C3" s="441"/>
      <c r="D3" s="448"/>
      <c r="E3" s="424"/>
      <c r="F3" s="424"/>
      <c r="G3" s="424"/>
      <c r="H3" s="424"/>
      <c r="I3" s="424"/>
      <c r="J3" s="449"/>
      <c r="K3" s="6" t="s">
        <v>255</v>
      </c>
    </row>
    <row r="4" spans="1:15" s="1" customFormat="1" ht="21.75" customHeight="1">
      <c r="A4" s="403"/>
      <c r="B4" s="442"/>
      <c r="C4" s="443"/>
      <c r="D4" s="450"/>
      <c r="E4" s="451"/>
      <c r="F4" s="451"/>
      <c r="G4" s="451"/>
      <c r="H4" s="451"/>
      <c r="I4" s="451"/>
      <c r="J4" s="452"/>
      <c r="K4" s="6" t="s">
        <v>1</v>
      </c>
    </row>
    <row r="5" spans="1:15" s="1" customFormat="1" ht="28.5" customHeight="1">
      <c r="A5" s="403"/>
      <c r="B5" s="407"/>
      <c r="C5" s="407"/>
      <c r="D5" s="407"/>
      <c r="E5" s="407"/>
      <c r="F5" s="407"/>
      <c r="G5" s="407"/>
      <c r="H5" s="407"/>
      <c r="I5" s="407"/>
      <c r="J5" s="407"/>
      <c r="K5" s="407"/>
    </row>
    <row r="6" spans="1:15" s="2" customFormat="1" ht="28.5" customHeight="1">
      <c r="A6" s="403"/>
      <c r="B6" s="408" t="s">
        <v>2</v>
      </c>
      <c r="C6" s="408"/>
      <c r="D6" s="408"/>
      <c r="E6" s="408"/>
      <c r="F6" s="408"/>
      <c r="G6" s="408"/>
      <c r="H6" s="408"/>
      <c r="I6" s="408"/>
      <c r="J6" s="408"/>
      <c r="K6" s="408"/>
    </row>
    <row r="7" spans="1:15" s="2" customFormat="1" ht="28.5" customHeight="1">
      <c r="A7" s="403"/>
      <c r="B7" s="408" t="s">
        <v>8</v>
      </c>
      <c r="C7" s="408"/>
      <c r="D7" s="408"/>
      <c r="E7" s="408"/>
      <c r="F7" s="408"/>
      <c r="G7" s="408"/>
      <c r="H7" s="8"/>
      <c r="I7" s="8"/>
      <c r="J7" s="8"/>
      <c r="K7" s="8"/>
    </row>
    <row r="8" spans="1:15" s="2" customFormat="1" ht="28.5" customHeight="1">
      <c r="A8" s="403"/>
      <c r="B8" s="408" t="s">
        <v>3</v>
      </c>
      <c r="C8" s="408"/>
      <c r="D8" s="408"/>
      <c r="E8" s="408"/>
      <c r="F8" s="408"/>
      <c r="G8" s="408"/>
      <c r="H8" s="408"/>
      <c r="I8" s="8"/>
      <c r="J8" s="8"/>
      <c r="K8" s="8"/>
    </row>
    <row r="9" spans="1:15" s="1" customFormat="1" ht="28.5" customHeight="1">
      <c r="A9" s="403"/>
      <c r="B9" s="409" t="s">
        <v>394</v>
      </c>
      <c r="C9" s="409"/>
      <c r="D9" s="409"/>
      <c r="E9" s="409"/>
      <c r="F9" s="409"/>
      <c r="G9" s="409"/>
      <c r="H9" s="409"/>
      <c r="I9" s="409"/>
      <c r="J9" s="409"/>
      <c r="K9" s="409"/>
    </row>
    <row r="10" spans="1:15" s="1" customFormat="1" ht="28.5" customHeight="1" thickBot="1">
      <c r="A10" s="403"/>
      <c r="B10" s="407"/>
      <c r="C10" s="407"/>
      <c r="D10" s="407"/>
      <c r="E10" s="407"/>
      <c r="F10" s="407"/>
      <c r="G10" s="407"/>
      <c r="H10" s="407"/>
      <c r="I10" s="407"/>
      <c r="J10" s="407"/>
      <c r="K10" s="407"/>
    </row>
    <row r="11" spans="1:15" s="1" customFormat="1" ht="28.5" customHeight="1" thickBot="1">
      <c r="A11" s="403"/>
      <c r="B11" s="410" t="s">
        <v>62</v>
      </c>
      <c r="C11" s="454" t="s">
        <v>106</v>
      </c>
      <c r="D11" s="397" t="s">
        <v>4</v>
      </c>
      <c r="E11" s="397" t="s">
        <v>41</v>
      </c>
      <c r="F11" s="397" t="s">
        <v>5</v>
      </c>
      <c r="G11" s="397" t="s">
        <v>14</v>
      </c>
      <c r="H11" s="397" t="s">
        <v>6</v>
      </c>
      <c r="I11" s="482" t="s">
        <v>447</v>
      </c>
      <c r="J11" s="539"/>
      <c r="K11" s="539"/>
      <c r="L11" s="540"/>
      <c r="M11" s="432" t="s">
        <v>12</v>
      </c>
      <c r="N11" s="434" t="s">
        <v>13</v>
      </c>
      <c r="O11" s="395" t="s">
        <v>11</v>
      </c>
    </row>
    <row r="12" spans="1:15" s="3" customFormat="1" ht="28.5" customHeight="1" thickBot="1">
      <c r="A12" s="403"/>
      <c r="B12" s="453"/>
      <c r="C12" s="455"/>
      <c r="D12" s="426"/>
      <c r="E12" s="426"/>
      <c r="F12" s="426"/>
      <c r="G12" s="426"/>
      <c r="H12" s="426"/>
      <c r="I12" s="105" t="s">
        <v>449</v>
      </c>
      <c r="J12" s="105" t="s">
        <v>450</v>
      </c>
      <c r="K12" s="105" t="s">
        <v>451</v>
      </c>
      <c r="L12" s="105" t="s">
        <v>452</v>
      </c>
      <c r="M12" s="556"/>
      <c r="N12" s="435"/>
      <c r="O12" s="444"/>
    </row>
    <row r="13" spans="1:15" s="7" customFormat="1" ht="56.25" customHeight="1">
      <c r="A13" s="403"/>
      <c r="B13" s="412" t="s">
        <v>176</v>
      </c>
      <c r="C13" s="412" t="s">
        <v>263</v>
      </c>
      <c r="D13" s="412"/>
      <c r="E13" s="557" t="s">
        <v>171</v>
      </c>
      <c r="F13" s="25" t="s">
        <v>172</v>
      </c>
      <c r="G13" s="12" t="s">
        <v>173</v>
      </c>
      <c r="H13" s="60">
        <v>1</v>
      </c>
      <c r="I13" s="225">
        <f>1/1</f>
        <v>1</v>
      </c>
      <c r="J13" s="225">
        <f>1/1</f>
        <v>1</v>
      </c>
      <c r="K13" s="225">
        <v>1</v>
      </c>
      <c r="L13" s="18"/>
      <c r="M13" s="40">
        <v>43466</v>
      </c>
      <c r="N13" s="41">
        <v>43496</v>
      </c>
      <c r="O13" s="85" t="s">
        <v>174</v>
      </c>
    </row>
    <row r="14" spans="1:15" s="7" customFormat="1" ht="62.25" customHeight="1">
      <c r="A14" s="403"/>
      <c r="B14" s="413"/>
      <c r="C14" s="413"/>
      <c r="D14" s="413"/>
      <c r="E14" s="558"/>
      <c r="F14" s="25" t="s">
        <v>178</v>
      </c>
      <c r="G14" s="12" t="s">
        <v>175</v>
      </c>
      <c r="H14" s="60">
        <v>1</v>
      </c>
      <c r="I14" s="225">
        <f>1/1</f>
        <v>1</v>
      </c>
      <c r="J14" s="225">
        <f t="shared" ref="J14:J17" si="0">1/1</f>
        <v>1</v>
      </c>
      <c r="K14" s="225">
        <v>1</v>
      </c>
      <c r="L14" s="18"/>
      <c r="M14" s="42">
        <v>43466</v>
      </c>
      <c r="N14" s="43">
        <v>43830</v>
      </c>
      <c r="O14" s="85" t="s">
        <v>174</v>
      </c>
    </row>
    <row r="15" spans="1:15" s="7" customFormat="1" ht="45.75" customHeight="1">
      <c r="B15" s="413"/>
      <c r="C15" s="413"/>
      <c r="D15" s="413"/>
      <c r="E15" s="558"/>
      <c r="F15" s="25" t="s">
        <v>177</v>
      </c>
      <c r="G15" s="12" t="s">
        <v>179</v>
      </c>
      <c r="H15" s="225">
        <v>1</v>
      </c>
      <c r="I15" s="225">
        <v>0</v>
      </c>
      <c r="J15" s="225">
        <f>12/45</f>
        <v>0.26666666666666666</v>
      </c>
      <c r="K15" s="225">
        <f>20/45</f>
        <v>0.44444444444444442</v>
      </c>
      <c r="L15" s="18"/>
      <c r="M15" s="42">
        <v>43466</v>
      </c>
      <c r="N15" s="43">
        <v>43830</v>
      </c>
      <c r="O15" s="85" t="s">
        <v>180</v>
      </c>
    </row>
    <row r="16" spans="1:15" s="7" customFormat="1" ht="53.25" customHeight="1">
      <c r="B16" s="413"/>
      <c r="C16" s="413"/>
      <c r="D16" s="413"/>
      <c r="E16" s="558"/>
      <c r="F16" s="77" t="s">
        <v>438</v>
      </c>
      <c r="G16" s="77" t="s">
        <v>439</v>
      </c>
      <c r="H16" s="60">
        <v>1</v>
      </c>
      <c r="I16" s="225">
        <v>0</v>
      </c>
      <c r="J16" s="225">
        <f>1/45</f>
        <v>2.2222222222222223E-2</v>
      </c>
      <c r="K16" s="225">
        <f>7/45</f>
        <v>0.15555555555555556</v>
      </c>
      <c r="L16" s="18"/>
      <c r="M16" s="42">
        <v>43466</v>
      </c>
      <c r="N16" s="43">
        <v>43830</v>
      </c>
      <c r="O16" s="85" t="s">
        <v>181</v>
      </c>
    </row>
    <row r="17" spans="2:15" s="7" customFormat="1" ht="45.75" customHeight="1">
      <c r="B17" s="414"/>
      <c r="C17" s="414"/>
      <c r="D17" s="414"/>
      <c r="E17" s="76" t="s">
        <v>168</v>
      </c>
      <c r="F17" s="83" t="s">
        <v>170</v>
      </c>
      <c r="G17" s="14" t="s">
        <v>169</v>
      </c>
      <c r="H17" s="44">
        <v>1</v>
      </c>
      <c r="I17" s="44">
        <f>1/1</f>
        <v>1</v>
      </c>
      <c r="J17" s="225">
        <f t="shared" si="0"/>
        <v>1</v>
      </c>
      <c r="K17" s="44">
        <v>1</v>
      </c>
      <c r="L17" s="44"/>
      <c r="M17" s="42">
        <v>43466</v>
      </c>
      <c r="N17" s="43">
        <v>43830</v>
      </c>
      <c r="O17" s="85" t="s">
        <v>182</v>
      </c>
    </row>
    <row r="18" spans="2:15" ht="24.75" customHeight="1">
      <c r="H18" s="77"/>
      <c r="I18" s="44">
        <f>AVERAGE(I13:I17)</f>
        <v>0.6</v>
      </c>
      <c r="J18" s="44">
        <f>AVERAGE(J13:J17)</f>
        <v>0.65777777777777779</v>
      </c>
      <c r="K18" s="44">
        <f>AVERAGE(K13:K17)</f>
        <v>0.72</v>
      </c>
      <c r="L18" s="86"/>
      <c r="N18" s="402" t="s">
        <v>7</v>
      </c>
      <c r="O18" s="402"/>
    </row>
    <row r="19" spans="2:15" ht="24.75" customHeight="1">
      <c r="E19" s="73"/>
    </row>
    <row r="20" spans="2:15" ht="24.75" customHeight="1"/>
    <row r="21" spans="2:15" ht="24.75" customHeight="1"/>
    <row r="22" spans="2:15" ht="24.75" customHeight="1"/>
    <row r="23" spans="2:15" ht="24.75" customHeight="1"/>
    <row r="24" spans="2:15" ht="24.75" customHeight="1"/>
  </sheetData>
  <mergeCells count="25">
    <mergeCell ref="M11:M12"/>
    <mergeCell ref="N11:N12"/>
    <mergeCell ref="O11:O12"/>
    <mergeCell ref="N18:O18"/>
    <mergeCell ref="D1:J4"/>
    <mergeCell ref="G11:G12"/>
    <mergeCell ref="H11:H12"/>
    <mergeCell ref="E13:E16"/>
    <mergeCell ref="I11:L11"/>
    <mergeCell ref="B13:B17"/>
    <mergeCell ref="C13:C17"/>
    <mergeCell ref="D13:D17"/>
    <mergeCell ref="A1:A14"/>
    <mergeCell ref="B5:K5"/>
    <mergeCell ref="B6:K6"/>
    <mergeCell ref="B7:G7"/>
    <mergeCell ref="B8:H8"/>
    <mergeCell ref="B9:K9"/>
    <mergeCell ref="B10:K10"/>
    <mergeCell ref="B11:B12"/>
    <mergeCell ref="B1:C4"/>
    <mergeCell ref="C11:C12"/>
    <mergeCell ref="E11:E12"/>
    <mergeCell ref="D11:D12"/>
    <mergeCell ref="F11:F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4"/>
  <sheetViews>
    <sheetView topLeftCell="D16" workbookViewId="0">
      <selection activeCell="L9" sqref="L9"/>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9" width="11.7109375" style="4" customWidth="1"/>
    <col min="10" max="10" width="13.28515625" style="5" customWidth="1"/>
    <col min="11" max="11" width="9.7109375" style="4" customWidth="1"/>
    <col min="12" max="12" width="23.28515625" style="4" customWidth="1"/>
    <col min="13" max="13" width="11.42578125" style="4"/>
    <col min="14" max="14" width="15.42578125" style="4" customWidth="1"/>
    <col min="15" max="15" width="20" style="4" customWidth="1"/>
    <col min="16"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5" s="1" customFormat="1" ht="21.75" customHeight="1">
      <c r="A1" s="403"/>
      <c r="B1" s="438"/>
      <c r="C1" s="439"/>
      <c r="D1" s="448" t="s">
        <v>22</v>
      </c>
      <c r="E1" s="424"/>
      <c r="F1" s="424"/>
      <c r="G1" s="424"/>
      <c r="H1" s="424"/>
      <c r="I1" s="424"/>
      <c r="J1" s="424"/>
      <c r="K1" s="424"/>
      <c r="L1" s="424"/>
      <c r="M1" s="424"/>
      <c r="N1" s="449"/>
      <c r="O1" s="6" t="s">
        <v>0</v>
      </c>
    </row>
    <row r="2" spans="1:15" s="1" customFormat="1" ht="21.75" customHeight="1">
      <c r="A2" s="403"/>
      <c r="B2" s="440"/>
      <c r="C2" s="441"/>
      <c r="D2" s="448"/>
      <c r="E2" s="424"/>
      <c r="F2" s="424"/>
      <c r="G2" s="424"/>
      <c r="H2" s="424"/>
      <c r="I2" s="424"/>
      <c r="J2" s="424"/>
      <c r="K2" s="424"/>
      <c r="L2" s="424"/>
      <c r="M2" s="424"/>
      <c r="N2" s="449"/>
      <c r="O2" s="55" t="s">
        <v>254</v>
      </c>
    </row>
    <row r="3" spans="1:15" s="1" customFormat="1" ht="21.75" customHeight="1">
      <c r="A3" s="403"/>
      <c r="B3" s="440"/>
      <c r="C3" s="441"/>
      <c r="D3" s="448"/>
      <c r="E3" s="424"/>
      <c r="F3" s="424"/>
      <c r="G3" s="424"/>
      <c r="H3" s="424"/>
      <c r="I3" s="424"/>
      <c r="J3" s="424"/>
      <c r="K3" s="424"/>
      <c r="L3" s="424"/>
      <c r="M3" s="424"/>
      <c r="N3" s="449"/>
      <c r="O3" s="6" t="s">
        <v>255</v>
      </c>
    </row>
    <row r="4" spans="1:15" s="1" customFormat="1" ht="21.75" customHeight="1">
      <c r="A4" s="403"/>
      <c r="B4" s="442"/>
      <c r="C4" s="443"/>
      <c r="D4" s="448"/>
      <c r="E4" s="424"/>
      <c r="F4" s="424"/>
      <c r="G4" s="424"/>
      <c r="H4" s="424"/>
      <c r="I4" s="424"/>
      <c r="J4" s="424"/>
      <c r="K4" s="424"/>
      <c r="L4" s="424"/>
      <c r="M4" s="424"/>
      <c r="N4" s="449"/>
      <c r="O4" s="6" t="s">
        <v>1</v>
      </c>
    </row>
    <row r="5" spans="1:15" s="1" customFormat="1" ht="28.5" customHeight="1">
      <c r="A5" s="403"/>
      <c r="B5" s="407"/>
      <c r="C5" s="407"/>
      <c r="D5" s="407"/>
      <c r="E5" s="407"/>
      <c r="F5" s="407"/>
      <c r="G5" s="407"/>
      <c r="H5" s="407"/>
      <c r="I5" s="407"/>
      <c r="J5" s="407"/>
      <c r="K5" s="407"/>
    </row>
    <row r="6" spans="1:15" s="2" customFormat="1" ht="15" customHeight="1">
      <c r="A6" s="403"/>
      <c r="B6" s="408" t="s">
        <v>2</v>
      </c>
      <c r="C6" s="408"/>
      <c r="D6" s="408"/>
      <c r="E6" s="408"/>
      <c r="F6" s="408"/>
      <c r="G6" s="408"/>
      <c r="H6" s="408"/>
      <c r="I6" s="408"/>
      <c r="J6" s="408"/>
      <c r="K6" s="408"/>
    </row>
    <row r="7" spans="1:15" s="2" customFormat="1" ht="20.25" customHeight="1">
      <c r="A7" s="403"/>
      <c r="B7" s="408" t="s">
        <v>8</v>
      </c>
      <c r="C7" s="408"/>
      <c r="D7" s="408"/>
      <c r="E7" s="408"/>
      <c r="F7" s="408"/>
      <c r="G7" s="408"/>
      <c r="H7" s="8"/>
      <c r="I7" s="8"/>
      <c r="J7" s="8"/>
      <c r="K7" s="8"/>
    </row>
    <row r="8" spans="1:15" s="2" customFormat="1" ht="18" customHeight="1">
      <c r="A8" s="403"/>
      <c r="B8" s="408" t="s">
        <v>3</v>
      </c>
      <c r="C8" s="408"/>
      <c r="D8" s="408"/>
      <c r="E8" s="408"/>
      <c r="F8" s="408"/>
      <c r="G8" s="408"/>
      <c r="H8" s="408"/>
      <c r="I8" s="8"/>
      <c r="J8" s="8"/>
      <c r="K8" s="8"/>
    </row>
    <row r="9" spans="1:15" s="1" customFormat="1" ht="20.25" customHeight="1">
      <c r="A9" s="403"/>
      <c r="B9" s="409" t="s">
        <v>394</v>
      </c>
      <c r="C9" s="409"/>
      <c r="D9" s="409"/>
      <c r="E9" s="409"/>
      <c r="F9" s="409"/>
      <c r="G9" s="409"/>
      <c r="H9" s="409"/>
      <c r="I9" s="409"/>
      <c r="J9" s="409"/>
      <c r="K9" s="409"/>
    </row>
    <row r="10" spans="1:15" s="1" customFormat="1" ht="10.5" customHeight="1" thickBot="1">
      <c r="A10" s="403"/>
      <c r="B10" s="407"/>
      <c r="C10" s="407"/>
      <c r="D10" s="407"/>
      <c r="E10" s="407"/>
      <c r="F10" s="407"/>
      <c r="G10" s="407"/>
      <c r="H10" s="407"/>
      <c r="I10" s="407"/>
      <c r="J10" s="407"/>
      <c r="K10" s="407"/>
    </row>
    <row r="11" spans="1:15" s="1" customFormat="1" ht="28.5" customHeight="1" thickBot="1">
      <c r="A11" s="403"/>
      <c r="B11" s="410" t="s">
        <v>62</v>
      </c>
      <c r="C11" s="454" t="s">
        <v>106</v>
      </c>
      <c r="D11" s="397" t="s">
        <v>4</v>
      </c>
      <c r="E11" s="397" t="s">
        <v>41</v>
      </c>
      <c r="F11" s="397" t="s">
        <v>5</v>
      </c>
      <c r="G11" s="397" t="s">
        <v>14</v>
      </c>
      <c r="H11" s="397" t="s">
        <v>6</v>
      </c>
      <c r="I11" s="464" t="s">
        <v>447</v>
      </c>
      <c r="J11" s="465"/>
      <c r="K11" s="465"/>
      <c r="L11" s="81" t="s">
        <v>448</v>
      </c>
      <c r="M11" s="432" t="s">
        <v>12</v>
      </c>
      <c r="N11" s="434" t="s">
        <v>13</v>
      </c>
      <c r="O11" s="395" t="s">
        <v>11</v>
      </c>
    </row>
    <row r="12" spans="1:15" s="3" customFormat="1" ht="28.5" customHeight="1" thickBot="1">
      <c r="A12" s="403"/>
      <c r="B12" s="453"/>
      <c r="C12" s="455"/>
      <c r="D12" s="426"/>
      <c r="E12" s="426"/>
      <c r="F12" s="426"/>
      <c r="G12" s="426"/>
      <c r="H12" s="426"/>
      <c r="I12" s="103" t="s">
        <v>449</v>
      </c>
      <c r="J12" s="103" t="s">
        <v>450</v>
      </c>
      <c r="K12" s="103" t="s">
        <v>451</v>
      </c>
      <c r="L12" s="82" t="s">
        <v>453</v>
      </c>
      <c r="M12" s="556"/>
      <c r="N12" s="435"/>
      <c r="O12" s="444"/>
    </row>
    <row r="13" spans="1:15" s="7" customFormat="1" ht="64.5" customHeight="1">
      <c r="A13" s="403"/>
      <c r="B13" s="415" t="s">
        <v>112</v>
      </c>
      <c r="C13" s="415" t="s">
        <v>113</v>
      </c>
      <c r="D13" s="415" t="s">
        <v>114</v>
      </c>
      <c r="E13" s="11" t="s">
        <v>286</v>
      </c>
      <c r="F13" s="10" t="s">
        <v>293</v>
      </c>
      <c r="G13" s="57" t="s">
        <v>294</v>
      </c>
      <c r="H13" s="59">
        <v>1</v>
      </c>
      <c r="I13" s="37">
        <f>1/1</f>
        <v>1</v>
      </c>
      <c r="J13" s="37">
        <f>1/1</f>
        <v>1</v>
      </c>
      <c r="K13" s="37">
        <f>1/1</f>
        <v>1</v>
      </c>
      <c r="L13" s="59" t="s">
        <v>454</v>
      </c>
      <c r="M13" s="40">
        <v>43466</v>
      </c>
      <c r="N13" s="41">
        <v>43496</v>
      </c>
      <c r="O13" s="85" t="s">
        <v>287</v>
      </c>
    </row>
    <row r="14" spans="1:15" s="7" customFormat="1" ht="63.75" customHeight="1">
      <c r="A14" s="403"/>
      <c r="B14" s="416"/>
      <c r="C14" s="416"/>
      <c r="D14" s="416"/>
      <c r="E14" s="559" t="s">
        <v>290</v>
      </c>
      <c r="F14" s="58" t="s">
        <v>288</v>
      </c>
      <c r="G14" s="58" t="s">
        <v>289</v>
      </c>
      <c r="H14" s="37">
        <v>1</v>
      </c>
      <c r="I14" s="37">
        <f>131/133</f>
        <v>0.98496240601503759</v>
      </c>
      <c r="J14" s="102">
        <f>179/181</f>
        <v>0.98895027624309395</v>
      </c>
      <c r="K14" s="102">
        <f>156/159</f>
        <v>0.98113207547169812</v>
      </c>
      <c r="L14" s="37" t="s">
        <v>455</v>
      </c>
      <c r="M14" s="40">
        <v>43466</v>
      </c>
      <c r="N14" s="41">
        <v>43830</v>
      </c>
      <c r="O14" s="85" t="s">
        <v>292</v>
      </c>
    </row>
    <row r="15" spans="1:15" s="53" customFormat="1" ht="63.75" customHeight="1">
      <c r="A15" s="403"/>
      <c r="B15" s="416"/>
      <c r="C15" s="416"/>
      <c r="D15" s="416"/>
      <c r="E15" s="560"/>
      <c r="F15" s="58" t="s">
        <v>295</v>
      </c>
      <c r="G15" s="58" t="s">
        <v>296</v>
      </c>
      <c r="H15" s="277">
        <v>2</v>
      </c>
      <c r="I15" s="277" t="s">
        <v>456</v>
      </c>
      <c r="J15" s="258">
        <f>1/2</f>
        <v>0.5</v>
      </c>
      <c r="K15" s="258">
        <f>1/2</f>
        <v>0.5</v>
      </c>
      <c r="L15" s="35" t="s">
        <v>457</v>
      </c>
      <c r="M15" s="40">
        <v>43644</v>
      </c>
      <c r="N15" s="41">
        <v>43830</v>
      </c>
      <c r="O15" s="85" t="s">
        <v>297</v>
      </c>
    </row>
    <row r="16" spans="1:15" s="53" customFormat="1" ht="63.75" customHeight="1">
      <c r="A16" s="403"/>
      <c r="B16" s="416"/>
      <c r="C16" s="416"/>
      <c r="D16" s="416"/>
      <c r="E16" s="561"/>
      <c r="F16" s="58" t="s">
        <v>299</v>
      </c>
      <c r="G16" s="58" t="s">
        <v>300</v>
      </c>
      <c r="H16" s="277">
        <v>4</v>
      </c>
      <c r="I16" s="44">
        <f>1/4</f>
        <v>0.25</v>
      </c>
      <c r="J16" s="44">
        <f>2/4</f>
        <v>0.5</v>
      </c>
      <c r="K16" s="44">
        <f>3/4</f>
        <v>0.75</v>
      </c>
      <c r="L16" s="35" t="s">
        <v>458</v>
      </c>
      <c r="M16" s="40">
        <v>43556</v>
      </c>
      <c r="N16" s="41">
        <v>43861</v>
      </c>
      <c r="O16" s="85" t="s">
        <v>301</v>
      </c>
    </row>
    <row r="17" spans="1:15" s="7" customFormat="1" ht="48.75" customHeight="1">
      <c r="A17" s="403"/>
      <c r="B17" s="417"/>
      <c r="C17" s="417"/>
      <c r="D17" s="417"/>
      <c r="E17" s="11" t="s">
        <v>291</v>
      </c>
      <c r="F17" s="58" t="s">
        <v>302</v>
      </c>
      <c r="G17" s="58" t="s">
        <v>298</v>
      </c>
      <c r="H17" s="277">
        <v>2</v>
      </c>
      <c r="I17" s="277" t="s">
        <v>444</v>
      </c>
      <c r="J17" s="277" t="s">
        <v>444</v>
      </c>
      <c r="K17" s="258">
        <f>1/2</f>
        <v>0.5</v>
      </c>
      <c r="L17" s="35" t="s">
        <v>459</v>
      </c>
      <c r="M17" s="40">
        <v>43644</v>
      </c>
      <c r="N17" s="41">
        <v>43830</v>
      </c>
      <c r="O17" s="85" t="s">
        <v>292</v>
      </c>
    </row>
    <row r="18" spans="1:15" ht="24.75" customHeight="1">
      <c r="I18" s="104">
        <f>AVERAGE(I13:I17)</f>
        <v>0.7449874686716792</v>
      </c>
      <c r="J18" s="104">
        <f>AVERAGE(J13:J17)</f>
        <v>0.74723756906077354</v>
      </c>
      <c r="K18" s="104">
        <f>AVERAGE(K13:K17)</f>
        <v>0.74622641509433962</v>
      </c>
      <c r="N18" s="402" t="s">
        <v>7</v>
      </c>
      <c r="O18" s="402"/>
    </row>
    <row r="19" spans="1:15" ht="24.75" customHeight="1">
      <c r="K19" s="106"/>
    </row>
    <row r="20" spans="1:15" ht="24.75" customHeight="1"/>
    <row r="21" spans="1:15" ht="24.75" customHeight="1"/>
    <row r="22" spans="1:15" ht="24.75" customHeight="1"/>
    <row r="23" spans="1:15" ht="24.75" customHeight="1"/>
    <row r="24" spans="1:15" ht="24.75" customHeight="1"/>
  </sheetData>
  <mergeCells count="25">
    <mergeCell ref="C13:C17"/>
    <mergeCell ref="O11:O12"/>
    <mergeCell ref="N18:O18"/>
    <mergeCell ref="D13:D17"/>
    <mergeCell ref="E14:E16"/>
    <mergeCell ref="H11:H12"/>
    <mergeCell ref="I11:K11"/>
    <mergeCell ref="F11:F12"/>
    <mergeCell ref="G11:G12"/>
    <mergeCell ref="D1:N4"/>
    <mergeCell ref="M11:M12"/>
    <mergeCell ref="N11:N12"/>
    <mergeCell ref="A1:A17"/>
    <mergeCell ref="B5:K5"/>
    <mergeCell ref="B6:K6"/>
    <mergeCell ref="B7:G7"/>
    <mergeCell ref="B8:H8"/>
    <mergeCell ref="B9:K9"/>
    <mergeCell ref="B10:K10"/>
    <mergeCell ref="B11:B12"/>
    <mergeCell ref="B1:C4"/>
    <mergeCell ref="C11:C12"/>
    <mergeCell ref="E11:E12"/>
    <mergeCell ref="D11:D12"/>
    <mergeCell ref="B13:B1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7"/>
  <sheetViews>
    <sheetView topLeftCell="D11" workbookViewId="0">
      <selection activeCell="L13" sqref="L13"/>
    </sheetView>
  </sheetViews>
  <sheetFormatPr baseColWidth="10" defaultRowHeight="12"/>
  <cols>
    <col min="1" max="1" width="11.42578125" style="4"/>
    <col min="2" max="2" width="24.140625" style="4" customWidth="1"/>
    <col min="3" max="3" width="24.5703125" style="4" customWidth="1"/>
    <col min="4" max="4" width="23.7109375" style="4" customWidth="1"/>
    <col min="5" max="5" width="29.7109375" style="4" customWidth="1"/>
    <col min="6" max="6" width="36" style="4" customWidth="1"/>
    <col min="7" max="7" width="18.42578125" style="4" customWidth="1"/>
    <col min="8" max="8" width="10" style="4" customWidth="1"/>
    <col min="9" max="9" width="11.7109375" style="4" customWidth="1"/>
    <col min="10" max="10" width="11.42578125" style="5" customWidth="1"/>
    <col min="11" max="11" width="11.140625" style="4" customWidth="1"/>
    <col min="12" max="12" width="14.5703125" style="4" customWidth="1"/>
    <col min="13"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5" s="1" customFormat="1" ht="21.75" customHeight="1">
      <c r="A1" s="403"/>
      <c r="B1" s="438"/>
      <c r="C1" s="439"/>
      <c r="D1" s="445" t="s">
        <v>141</v>
      </c>
      <c r="E1" s="446"/>
      <c r="F1" s="446"/>
      <c r="G1" s="446"/>
      <c r="H1" s="446"/>
      <c r="I1" s="446"/>
      <c r="J1" s="447"/>
      <c r="K1" s="6" t="s">
        <v>0</v>
      </c>
    </row>
    <row r="2" spans="1:15" s="1" customFormat="1" ht="21.75" customHeight="1">
      <c r="A2" s="403"/>
      <c r="B2" s="440"/>
      <c r="C2" s="441"/>
      <c r="D2" s="448"/>
      <c r="E2" s="424"/>
      <c r="F2" s="424"/>
      <c r="G2" s="424"/>
      <c r="H2" s="424"/>
      <c r="I2" s="424"/>
      <c r="J2" s="449"/>
      <c r="K2" s="55" t="s">
        <v>254</v>
      </c>
    </row>
    <row r="3" spans="1:15" s="1" customFormat="1" ht="21.75" customHeight="1">
      <c r="A3" s="403"/>
      <c r="B3" s="440"/>
      <c r="C3" s="441"/>
      <c r="D3" s="448"/>
      <c r="E3" s="424"/>
      <c r="F3" s="424"/>
      <c r="G3" s="424"/>
      <c r="H3" s="424"/>
      <c r="I3" s="424"/>
      <c r="J3" s="449"/>
      <c r="K3" s="6" t="s">
        <v>255</v>
      </c>
    </row>
    <row r="4" spans="1:15" s="1" customFormat="1" ht="21.75" customHeight="1">
      <c r="A4" s="403"/>
      <c r="B4" s="442"/>
      <c r="C4" s="443"/>
      <c r="D4" s="450"/>
      <c r="E4" s="451"/>
      <c r="F4" s="451"/>
      <c r="G4" s="451"/>
      <c r="H4" s="451"/>
      <c r="I4" s="451"/>
      <c r="J4" s="452"/>
      <c r="K4" s="6" t="s">
        <v>1</v>
      </c>
    </row>
    <row r="5" spans="1:15" s="1" customFormat="1" ht="28.5" customHeight="1">
      <c r="A5" s="403"/>
      <c r="B5" s="407"/>
      <c r="C5" s="407"/>
      <c r="D5" s="407"/>
      <c r="E5" s="407"/>
      <c r="F5" s="407"/>
      <c r="G5" s="407"/>
      <c r="H5" s="407"/>
      <c r="I5" s="407"/>
      <c r="J5" s="407"/>
      <c r="K5" s="407"/>
    </row>
    <row r="6" spans="1:15" s="2" customFormat="1" ht="28.5" customHeight="1">
      <c r="A6" s="403"/>
      <c r="B6" s="408" t="s">
        <v>2</v>
      </c>
      <c r="C6" s="408"/>
      <c r="D6" s="408"/>
      <c r="E6" s="408"/>
      <c r="F6" s="408"/>
      <c r="G6" s="408"/>
      <c r="H6" s="408"/>
      <c r="I6" s="408"/>
      <c r="J6" s="408"/>
      <c r="K6" s="408"/>
    </row>
    <row r="7" spans="1:15" s="2" customFormat="1" ht="28.5" customHeight="1">
      <c r="A7" s="403"/>
      <c r="B7" s="408" t="s">
        <v>8</v>
      </c>
      <c r="C7" s="408"/>
      <c r="D7" s="408"/>
      <c r="E7" s="408"/>
      <c r="F7" s="408"/>
      <c r="G7" s="408"/>
      <c r="H7" s="8"/>
      <c r="I7" s="8"/>
      <c r="J7" s="8"/>
      <c r="K7" s="8"/>
    </row>
    <row r="8" spans="1:15" s="2" customFormat="1" ht="28.5" customHeight="1">
      <c r="A8" s="403"/>
      <c r="B8" s="408" t="s">
        <v>3</v>
      </c>
      <c r="C8" s="408"/>
      <c r="D8" s="408"/>
      <c r="E8" s="408"/>
      <c r="F8" s="408"/>
      <c r="G8" s="408"/>
      <c r="H8" s="408"/>
      <c r="I8" s="8"/>
      <c r="J8" s="8"/>
      <c r="K8" s="8"/>
    </row>
    <row r="9" spans="1:15" s="1" customFormat="1" ht="28.5" customHeight="1">
      <c r="A9" s="403"/>
      <c r="B9" s="409" t="s">
        <v>394</v>
      </c>
      <c r="C9" s="409"/>
      <c r="D9" s="409"/>
      <c r="E9" s="409"/>
      <c r="F9" s="409"/>
      <c r="G9" s="409"/>
      <c r="H9" s="409"/>
      <c r="I9" s="409"/>
      <c r="J9" s="409"/>
      <c r="K9" s="409"/>
    </row>
    <row r="10" spans="1:15" s="1" customFormat="1" ht="28.5" customHeight="1" thickBot="1">
      <c r="A10" s="403"/>
      <c r="B10" s="407"/>
      <c r="C10" s="407"/>
      <c r="D10" s="407"/>
      <c r="E10" s="407"/>
      <c r="F10" s="407"/>
      <c r="G10" s="407"/>
      <c r="H10" s="407"/>
      <c r="I10" s="407"/>
      <c r="J10" s="407"/>
      <c r="K10" s="407"/>
    </row>
    <row r="11" spans="1:15" s="1" customFormat="1" ht="28.5" customHeight="1" thickBot="1">
      <c r="A11" s="403"/>
      <c r="B11" s="410" t="s">
        <v>62</v>
      </c>
      <c r="C11" s="454" t="s">
        <v>106</v>
      </c>
      <c r="D11" s="397" t="s">
        <v>4</v>
      </c>
      <c r="E11" s="397" t="s">
        <v>41</v>
      </c>
      <c r="F11" s="397" t="s">
        <v>5</v>
      </c>
      <c r="G11" s="397" t="s">
        <v>14</v>
      </c>
      <c r="H11" s="397" t="s">
        <v>6</v>
      </c>
      <c r="I11" s="464" t="s">
        <v>447</v>
      </c>
      <c r="J11" s="465"/>
      <c r="K11" s="465"/>
      <c r="L11" s="397" t="s">
        <v>448</v>
      </c>
      <c r="M11" s="432" t="s">
        <v>12</v>
      </c>
      <c r="N11" s="434" t="s">
        <v>13</v>
      </c>
      <c r="O11" s="395" t="s">
        <v>11</v>
      </c>
    </row>
    <row r="12" spans="1:15" s="3" customFormat="1" ht="28.5" customHeight="1" thickBot="1">
      <c r="A12" s="403"/>
      <c r="B12" s="453"/>
      <c r="C12" s="455"/>
      <c r="D12" s="426"/>
      <c r="E12" s="426"/>
      <c r="F12" s="426"/>
      <c r="G12" s="426"/>
      <c r="H12" s="426"/>
      <c r="I12" s="290" t="s">
        <v>449</v>
      </c>
      <c r="J12" s="290" t="s">
        <v>450</v>
      </c>
      <c r="K12" s="290" t="s">
        <v>451</v>
      </c>
      <c r="L12" s="398"/>
      <c r="M12" s="433"/>
      <c r="N12" s="435"/>
      <c r="O12" s="444"/>
    </row>
    <row r="13" spans="1:15" s="7" customFormat="1" ht="79.5" customHeight="1">
      <c r="A13" s="403"/>
      <c r="B13" s="412" t="s">
        <v>115</v>
      </c>
      <c r="C13" s="412" t="s">
        <v>116</v>
      </c>
      <c r="D13" s="543"/>
      <c r="E13" s="563" t="s">
        <v>146</v>
      </c>
      <c r="F13" s="243" t="s">
        <v>144</v>
      </c>
      <c r="G13" s="244" t="s">
        <v>142</v>
      </c>
      <c r="H13" s="230">
        <v>1</v>
      </c>
      <c r="I13" s="231">
        <f>1/1</f>
        <v>1</v>
      </c>
      <c r="J13" s="233">
        <f>1/1</f>
        <v>1</v>
      </c>
      <c r="K13" s="233">
        <f>1/1</f>
        <v>1</v>
      </c>
      <c r="L13" s="107"/>
      <c r="M13" s="109">
        <v>43466</v>
      </c>
      <c r="N13" s="110">
        <v>43496</v>
      </c>
      <c r="O13" s="245" t="s">
        <v>143</v>
      </c>
    </row>
    <row r="14" spans="1:15" s="34" customFormat="1" ht="45" customHeight="1">
      <c r="B14" s="413"/>
      <c r="C14" s="413"/>
      <c r="D14" s="494"/>
      <c r="E14" s="544"/>
      <c r="F14" s="265" t="s">
        <v>145</v>
      </c>
      <c r="G14" s="190" t="s">
        <v>147</v>
      </c>
      <c r="H14" s="60">
        <v>4</v>
      </c>
      <c r="I14" s="225">
        <f>1/4</f>
        <v>0.25</v>
      </c>
      <c r="J14" s="225">
        <f>2/4</f>
        <v>0.5</v>
      </c>
      <c r="K14" s="225">
        <f>3/4</f>
        <v>0.75</v>
      </c>
      <c r="L14" s="112"/>
      <c r="M14" s="260">
        <v>43556</v>
      </c>
      <c r="N14" s="261">
        <v>43861</v>
      </c>
      <c r="O14" s="178" t="s">
        <v>143</v>
      </c>
    </row>
    <row r="15" spans="1:15" s="34" customFormat="1" ht="69" customHeight="1">
      <c r="B15" s="413"/>
      <c r="C15" s="413"/>
      <c r="D15" s="494"/>
      <c r="E15" s="544"/>
      <c r="F15" s="265" t="s">
        <v>148</v>
      </c>
      <c r="G15" s="190" t="s">
        <v>147</v>
      </c>
      <c r="H15" s="60">
        <v>2</v>
      </c>
      <c r="I15" s="225">
        <f>1/2</f>
        <v>0.5</v>
      </c>
      <c r="J15" s="225">
        <f>1/2</f>
        <v>0.5</v>
      </c>
      <c r="K15" s="225">
        <f>1/2</f>
        <v>0.5</v>
      </c>
      <c r="L15" s="112"/>
      <c r="M15" s="260">
        <v>43647</v>
      </c>
      <c r="N15" s="261">
        <v>43861</v>
      </c>
      <c r="O15" s="178" t="s">
        <v>143</v>
      </c>
    </row>
    <row r="16" spans="1:15" s="7" customFormat="1" ht="75" customHeight="1">
      <c r="B16" s="413"/>
      <c r="C16" s="413"/>
      <c r="D16" s="494"/>
      <c r="E16" s="246" t="s">
        <v>155</v>
      </c>
      <c r="F16" s="265" t="s">
        <v>157</v>
      </c>
      <c r="G16" s="190" t="s">
        <v>156</v>
      </c>
      <c r="H16" s="60">
        <v>1</v>
      </c>
      <c r="I16" s="225">
        <v>0</v>
      </c>
      <c r="J16" s="60" t="s">
        <v>456</v>
      </c>
      <c r="K16" s="225">
        <f>1/1</f>
        <v>1</v>
      </c>
      <c r="L16" s="112"/>
      <c r="M16" s="260">
        <v>43466</v>
      </c>
      <c r="N16" s="261">
        <v>43830</v>
      </c>
      <c r="O16" s="178" t="s">
        <v>158</v>
      </c>
    </row>
    <row r="17" spans="2:15" s="7" customFormat="1" ht="97.5" customHeight="1">
      <c r="B17" s="413"/>
      <c r="C17" s="413"/>
      <c r="D17" s="494"/>
      <c r="E17" s="246" t="s">
        <v>159</v>
      </c>
      <c r="F17" s="265" t="s">
        <v>160</v>
      </c>
      <c r="G17" s="190" t="s">
        <v>161</v>
      </c>
      <c r="H17" s="60">
        <v>2</v>
      </c>
      <c r="I17" s="225" t="s">
        <v>444</v>
      </c>
      <c r="J17" s="226">
        <f>1/2</f>
        <v>0.5</v>
      </c>
      <c r="K17" s="225">
        <f>2/2</f>
        <v>1</v>
      </c>
      <c r="L17" s="112"/>
      <c r="M17" s="260">
        <v>43466</v>
      </c>
      <c r="N17" s="261">
        <v>43830</v>
      </c>
      <c r="O17" s="178" t="s">
        <v>158</v>
      </c>
    </row>
    <row r="18" spans="2:15" s="7" customFormat="1" ht="42.75" customHeight="1">
      <c r="B18" s="413"/>
      <c r="C18" s="413"/>
      <c r="D18" s="494"/>
      <c r="E18" s="544" t="s">
        <v>150</v>
      </c>
      <c r="F18" s="265" t="s">
        <v>151</v>
      </c>
      <c r="G18" s="190" t="s">
        <v>149</v>
      </c>
      <c r="H18" s="60">
        <v>2</v>
      </c>
      <c r="I18" s="225">
        <f>1/2</f>
        <v>0.5</v>
      </c>
      <c r="J18" s="226">
        <f>1/2</f>
        <v>0.5</v>
      </c>
      <c r="K18" s="226">
        <f>1/2</f>
        <v>0.5</v>
      </c>
      <c r="L18" s="112"/>
      <c r="M18" s="260">
        <v>43466</v>
      </c>
      <c r="N18" s="261">
        <v>43830</v>
      </c>
      <c r="O18" s="178" t="s">
        <v>152</v>
      </c>
    </row>
    <row r="19" spans="2:15" s="7" customFormat="1" ht="50.25" customHeight="1">
      <c r="B19" s="413"/>
      <c r="C19" s="413"/>
      <c r="D19" s="494"/>
      <c r="E19" s="544"/>
      <c r="F19" s="265" t="s">
        <v>153</v>
      </c>
      <c r="G19" s="190" t="s">
        <v>154</v>
      </c>
      <c r="H19" s="60">
        <v>1</v>
      </c>
      <c r="I19" s="225" t="s">
        <v>456</v>
      </c>
      <c r="J19" s="60" t="s">
        <v>456</v>
      </c>
      <c r="K19" s="60" t="s">
        <v>456</v>
      </c>
      <c r="L19" s="112"/>
      <c r="M19" s="260">
        <v>43678</v>
      </c>
      <c r="N19" s="261">
        <v>43830</v>
      </c>
      <c r="O19" s="178" t="s">
        <v>152</v>
      </c>
    </row>
    <row r="20" spans="2:15" s="7" customFormat="1" ht="43.5" customHeight="1">
      <c r="B20" s="413"/>
      <c r="C20" s="413"/>
      <c r="D20" s="494"/>
      <c r="E20" s="544" t="s">
        <v>162</v>
      </c>
      <c r="F20" s="265" t="s">
        <v>163</v>
      </c>
      <c r="G20" s="190" t="s">
        <v>164</v>
      </c>
      <c r="H20" s="60">
        <v>12</v>
      </c>
      <c r="I20" s="225">
        <f>3/12</f>
        <v>0.25</v>
      </c>
      <c r="J20" s="226">
        <f>6/12</f>
        <v>0.5</v>
      </c>
      <c r="K20" s="226">
        <f>9/12</f>
        <v>0.75</v>
      </c>
      <c r="L20" s="112"/>
      <c r="M20" s="260">
        <v>43466</v>
      </c>
      <c r="N20" s="261">
        <v>43830</v>
      </c>
      <c r="O20" s="178" t="s">
        <v>165</v>
      </c>
    </row>
    <row r="21" spans="2:15" ht="63.75" customHeight="1">
      <c r="B21" s="413"/>
      <c r="C21" s="413"/>
      <c r="D21" s="494"/>
      <c r="E21" s="544"/>
      <c r="F21" s="265" t="s">
        <v>166</v>
      </c>
      <c r="G21" s="295" t="s">
        <v>167</v>
      </c>
      <c r="H21" s="267">
        <v>1</v>
      </c>
      <c r="I21" s="273">
        <f>1/1</f>
        <v>1</v>
      </c>
      <c r="J21" s="226">
        <f>1/1</f>
        <v>1</v>
      </c>
      <c r="K21" s="226">
        <f>1/1</f>
        <v>1</v>
      </c>
      <c r="L21" s="77"/>
      <c r="M21" s="51">
        <v>43466</v>
      </c>
      <c r="N21" s="52">
        <v>43554</v>
      </c>
      <c r="O21" s="144" t="s">
        <v>143</v>
      </c>
    </row>
    <row r="22" spans="2:15" ht="51.75" customHeight="1" thickBot="1">
      <c r="B22" s="414"/>
      <c r="C22" s="414"/>
      <c r="D22" s="495"/>
      <c r="E22" s="247" t="s">
        <v>168</v>
      </c>
      <c r="F22" s="248" t="s">
        <v>170</v>
      </c>
      <c r="G22" s="119" t="s">
        <v>169</v>
      </c>
      <c r="H22" s="249">
        <v>1</v>
      </c>
      <c r="I22" s="207">
        <f>2/6</f>
        <v>0.33333333333333331</v>
      </c>
      <c r="J22" s="628">
        <f>3/6</f>
        <v>0.5</v>
      </c>
      <c r="K22" s="628">
        <f>3/6</f>
        <v>0.5</v>
      </c>
      <c r="L22" s="222"/>
      <c r="M22" s="232">
        <v>43488</v>
      </c>
      <c r="N22" s="250">
        <v>43830</v>
      </c>
      <c r="O22" s="251" t="s">
        <v>152</v>
      </c>
    </row>
    <row r="23" spans="2:15" ht="24.75" customHeight="1">
      <c r="I23" s="86">
        <f>AVERAGE(I13:I22)</f>
        <v>0.47916666666666669</v>
      </c>
      <c r="J23" s="86">
        <f>AVERAGE(J13:J22)</f>
        <v>0.625</v>
      </c>
      <c r="K23" s="86">
        <f>AVERAGE(K13:K22)</f>
        <v>0.77777777777777779</v>
      </c>
      <c r="M23" s="562" t="s">
        <v>7</v>
      </c>
      <c r="N23" s="562"/>
      <c r="O23" s="562"/>
    </row>
    <row r="24" spans="2:15" ht="24.75" customHeight="1"/>
    <row r="25" spans="2:15" ht="24.75" customHeight="1"/>
    <row r="26" spans="2:15" ht="24.75" customHeight="1"/>
    <row r="27" spans="2:15" ht="24.75" customHeight="1"/>
  </sheetData>
  <mergeCells count="28">
    <mergeCell ref="M23:O23"/>
    <mergeCell ref="M11:M12"/>
    <mergeCell ref="N11:N12"/>
    <mergeCell ref="O11:O12"/>
    <mergeCell ref="B13:B22"/>
    <mergeCell ref="C13:C22"/>
    <mergeCell ref="D13:D22"/>
    <mergeCell ref="E13:E15"/>
    <mergeCell ref="E18:E19"/>
    <mergeCell ref="E20:E21"/>
    <mergeCell ref="G11:G12"/>
    <mergeCell ref="H11:H12"/>
    <mergeCell ref="L11:L12"/>
    <mergeCell ref="A1:A13"/>
    <mergeCell ref="B5:K5"/>
    <mergeCell ref="B6:K6"/>
    <mergeCell ref="B7:G7"/>
    <mergeCell ref="B8:H8"/>
    <mergeCell ref="B9:K9"/>
    <mergeCell ref="B10:K10"/>
    <mergeCell ref="B11:B12"/>
    <mergeCell ref="B1:C4"/>
    <mergeCell ref="C11:C12"/>
    <mergeCell ref="E11:E12"/>
    <mergeCell ref="D11:D12"/>
    <mergeCell ref="F11:F12"/>
    <mergeCell ref="D1:J4"/>
    <mergeCell ref="I11: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2"/>
  <sheetViews>
    <sheetView topLeftCell="D26" zoomScale="80" zoomScaleNormal="80" workbookViewId="0">
      <selection activeCell="M33" sqref="M33"/>
    </sheetView>
  </sheetViews>
  <sheetFormatPr baseColWidth="10" defaultRowHeight="12"/>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10" style="4" customWidth="1"/>
    <col min="9" max="11" width="11.7109375" style="4" customWidth="1"/>
    <col min="12" max="12" width="21.28515625" style="5" customWidth="1"/>
    <col min="13" max="13" width="22" style="4" customWidth="1"/>
    <col min="14" max="15" width="11.42578125" style="4"/>
    <col min="16" max="16" width="23.28515625" style="4" customWidth="1"/>
    <col min="17"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6" s="1" customFormat="1" ht="21.75" customHeight="1">
      <c r="A1" s="403"/>
      <c r="B1" s="438"/>
      <c r="C1" s="566"/>
      <c r="D1" s="511" t="s">
        <v>23</v>
      </c>
      <c r="E1" s="512"/>
      <c r="F1" s="512"/>
      <c r="G1" s="512"/>
      <c r="H1" s="512"/>
      <c r="I1" s="512"/>
      <c r="J1" s="512"/>
      <c r="K1" s="512"/>
      <c r="L1" s="512"/>
      <c r="M1" s="512"/>
      <c r="N1" s="512"/>
      <c r="O1" s="513"/>
      <c r="P1" s="211" t="s">
        <v>0</v>
      </c>
    </row>
    <row r="2" spans="1:16" s="1" customFormat="1" ht="21.75" customHeight="1">
      <c r="A2" s="403"/>
      <c r="B2" s="440"/>
      <c r="C2" s="407"/>
      <c r="D2" s="423"/>
      <c r="E2" s="424"/>
      <c r="F2" s="424"/>
      <c r="G2" s="424"/>
      <c r="H2" s="424"/>
      <c r="I2" s="424"/>
      <c r="J2" s="424"/>
      <c r="K2" s="424"/>
      <c r="L2" s="424"/>
      <c r="M2" s="424"/>
      <c r="N2" s="424"/>
      <c r="O2" s="425"/>
      <c r="P2" s="212" t="s">
        <v>254</v>
      </c>
    </row>
    <row r="3" spans="1:16" s="1" customFormat="1" ht="21.75" customHeight="1">
      <c r="A3" s="403"/>
      <c r="B3" s="440"/>
      <c r="C3" s="407"/>
      <c r="D3" s="423"/>
      <c r="E3" s="424"/>
      <c r="F3" s="424"/>
      <c r="G3" s="424"/>
      <c r="H3" s="424"/>
      <c r="I3" s="424"/>
      <c r="J3" s="424"/>
      <c r="K3" s="424"/>
      <c r="L3" s="424"/>
      <c r="M3" s="424"/>
      <c r="N3" s="424"/>
      <c r="O3" s="425"/>
      <c r="P3" s="211" t="s">
        <v>255</v>
      </c>
    </row>
    <row r="4" spans="1:16" s="1" customFormat="1" ht="21.75" customHeight="1" thickBot="1">
      <c r="A4" s="403"/>
      <c r="B4" s="442"/>
      <c r="C4" s="567"/>
      <c r="D4" s="514"/>
      <c r="E4" s="515"/>
      <c r="F4" s="515"/>
      <c r="G4" s="515"/>
      <c r="H4" s="515"/>
      <c r="I4" s="515"/>
      <c r="J4" s="515"/>
      <c r="K4" s="515"/>
      <c r="L4" s="515"/>
      <c r="M4" s="515"/>
      <c r="N4" s="515"/>
      <c r="O4" s="516"/>
      <c r="P4" s="211" t="s">
        <v>1</v>
      </c>
    </row>
    <row r="5" spans="1:16" s="1" customFormat="1" ht="28.5" customHeight="1">
      <c r="A5" s="403"/>
      <c r="B5" s="407"/>
      <c r="C5" s="407"/>
      <c r="D5" s="407"/>
      <c r="E5" s="407"/>
      <c r="F5" s="407"/>
      <c r="G5" s="407"/>
      <c r="H5" s="407"/>
      <c r="I5" s="407"/>
      <c r="J5" s="407"/>
      <c r="K5" s="407"/>
      <c r="L5" s="407"/>
      <c r="M5" s="407"/>
    </row>
    <row r="6" spans="1:16" s="2" customFormat="1" ht="28.5" customHeight="1">
      <c r="A6" s="403"/>
      <c r="B6" s="408" t="s">
        <v>2</v>
      </c>
      <c r="C6" s="408"/>
      <c r="D6" s="408"/>
      <c r="E6" s="408"/>
      <c r="F6" s="408"/>
      <c r="G6" s="408"/>
      <c r="H6" s="408"/>
      <c r="I6" s="408"/>
      <c r="J6" s="408"/>
      <c r="K6" s="408"/>
      <c r="L6" s="408"/>
      <c r="M6" s="408"/>
    </row>
    <row r="7" spans="1:16" s="2" customFormat="1" ht="28.5" customHeight="1">
      <c r="A7" s="403"/>
      <c r="B7" s="408" t="s">
        <v>8</v>
      </c>
      <c r="C7" s="408"/>
      <c r="D7" s="408"/>
      <c r="E7" s="408"/>
      <c r="F7" s="408"/>
      <c r="G7" s="408"/>
      <c r="H7" s="8"/>
      <c r="I7" s="8"/>
      <c r="J7" s="181"/>
      <c r="K7" s="181"/>
      <c r="L7" s="8"/>
      <c r="M7" s="8"/>
    </row>
    <row r="8" spans="1:16" s="2" customFormat="1" ht="28.5" customHeight="1">
      <c r="A8" s="403"/>
      <c r="B8" s="408" t="s">
        <v>3</v>
      </c>
      <c r="C8" s="408"/>
      <c r="D8" s="408"/>
      <c r="E8" s="408"/>
      <c r="F8" s="408"/>
      <c r="G8" s="408"/>
      <c r="H8" s="408"/>
      <c r="I8" s="8"/>
      <c r="J8" s="181"/>
      <c r="K8" s="181"/>
      <c r="L8" s="8"/>
      <c r="M8" s="8"/>
    </row>
    <row r="9" spans="1:16" s="1" customFormat="1" ht="28.5" customHeight="1">
      <c r="A9" s="403"/>
      <c r="B9" s="409" t="s">
        <v>394</v>
      </c>
      <c r="C9" s="409"/>
      <c r="D9" s="409"/>
      <c r="E9" s="409"/>
      <c r="F9" s="409"/>
      <c r="G9" s="409"/>
      <c r="H9" s="409"/>
      <c r="I9" s="409"/>
      <c r="J9" s="409"/>
      <c r="K9" s="409"/>
      <c r="L9" s="409"/>
      <c r="M9" s="409"/>
    </row>
    <row r="10" spans="1:16" s="1" customFormat="1" ht="28.5" customHeight="1" thickBot="1">
      <c r="A10" s="403"/>
      <c r="B10" s="407"/>
      <c r="C10" s="407"/>
      <c r="D10" s="407"/>
      <c r="E10" s="407"/>
      <c r="F10" s="407"/>
      <c r="G10" s="407"/>
      <c r="H10" s="407"/>
      <c r="I10" s="407"/>
      <c r="J10" s="407"/>
      <c r="K10" s="407"/>
      <c r="L10" s="407"/>
      <c r="M10" s="407"/>
    </row>
    <row r="11" spans="1:16" s="1" customFormat="1" ht="28.5" customHeight="1" thickBot="1">
      <c r="A11" s="403"/>
      <c r="B11" s="564" t="s">
        <v>62</v>
      </c>
      <c r="C11" s="568" t="s">
        <v>63</v>
      </c>
      <c r="D11" s="568" t="s">
        <v>4</v>
      </c>
      <c r="E11" s="568" t="s">
        <v>41</v>
      </c>
      <c r="F11" s="568" t="s">
        <v>5</v>
      </c>
      <c r="G11" s="570" t="s">
        <v>14</v>
      </c>
      <c r="H11" s="570" t="s">
        <v>6</v>
      </c>
      <c r="I11" s="579" t="s">
        <v>447</v>
      </c>
      <c r="J11" s="580"/>
      <c r="K11" s="580"/>
      <c r="L11" s="572" t="s">
        <v>448</v>
      </c>
      <c r="M11" s="577" t="s">
        <v>465</v>
      </c>
      <c r="N11" s="568" t="s">
        <v>12</v>
      </c>
      <c r="O11" s="572" t="s">
        <v>13</v>
      </c>
      <c r="P11" s="574" t="s">
        <v>11</v>
      </c>
    </row>
    <row r="12" spans="1:16" s="3" customFormat="1" ht="28.5" customHeight="1" thickBot="1">
      <c r="A12" s="403"/>
      <c r="B12" s="565"/>
      <c r="C12" s="569"/>
      <c r="D12" s="569"/>
      <c r="E12" s="569"/>
      <c r="F12" s="569"/>
      <c r="G12" s="571"/>
      <c r="H12" s="571"/>
      <c r="I12" s="358" t="s">
        <v>449</v>
      </c>
      <c r="J12" s="358" t="s">
        <v>450</v>
      </c>
      <c r="K12" s="358" t="s">
        <v>451</v>
      </c>
      <c r="L12" s="573"/>
      <c r="M12" s="578"/>
      <c r="N12" s="569"/>
      <c r="O12" s="573"/>
      <c r="P12" s="575"/>
    </row>
    <row r="13" spans="1:16" s="7" customFormat="1" ht="61.5" customHeight="1">
      <c r="A13" s="403"/>
      <c r="B13" s="474" t="s">
        <v>321</v>
      </c>
      <c r="C13" s="517" t="s">
        <v>322</v>
      </c>
      <c r="D13" s="517" t="s">
        <v>323</v>
      </c>
      <c r="E13" s="576" t="s">
        <v>324</v>
      </c>
      <c r="F13" s="78" t="s">
        <v>466</v>
      </c>
      <c r="G13" s="78" t="s">
        <v>467</v>
      </c>
      <c r="H13" s="359">
        <v>1</v>
      </c>
      <c r="I13" s="325">
        <f>0.5/1</f>
        <v>0.5</v>
      </c>
      <c r="J13" s="325">
        <f>0.5/1</f>
        <v>0.5</v>
      </c>
      <c r="K13" s="325">
        <f>0.5/1</f>
        <v>0.5</v>
      </c>
      <c r="L13" s="107"/>
      <c r="M13" s="108" t="s">
        <v>468</v>
      </c>
      <c r="N13" s="109">
        <v>43466</v>
      </c>
      <c r="O13" s="110">
        <v>43830</v>
      </c>
      <c r="P13" s="111" t="s">
        <v>337</v>
      </c>
    </row>
    <row r="14" spans="1:16" s="7" customFormat="1" ht="122.25" customHeight="1">
      <c r="A14" s="403"/>
      <c r="B14" s="475"/>
      <c r="C14" s="399"/>
      <c r="D14" s="399"/>
      <c r="E14" s="472"/>
      <c r="F14" s="36" t="s">
        <v>469</v>
      </c>
      <c r="G14" s="274" t="s">
        <v>470</v>
      </c>
      <c r="H14" s="390" t="s">
        <v>440</v>
      </c>
      <c r="I14" s="174" t="s">
        <v>456</v>
      </c>
      <c r="J14" s="174">
        <v>0</v>
      </c>
      <c r="K14" s="174">
        <v>0</v>
      </c>
      <c r="L14" s="112"/>
      <c r="M14" s="15"/>
      <c r="N14" s="40">
        <v>43617</v>
      </c>
      <c r="O14" s="41">
        <v>43830</v>
      </c>
      <c r="P14" s="113" t="s">
        <v>337</v>
      </c>
    </row>
    <row r="15" spans="1:16" s="7" customFormat="1" ht="126.75" customHeight="1">
      <c r="A15" s="403"/>
      <c r="B15" s="475"/>
      <c r="C15" s="399"/>
      <c r="D15" s="399"/>
      <c r="E15" s="472"/>
      <c r="F15" s="36" t="s">
        <v>303</v>
      </c>
      <c r="G15" s="274" t="s">
        <v>304</v>
      </c>
      <c r="H15" s="390" t="s">
        <v>327</v>
      </c>
      <c r="I15" s="174">
        <f>45/55</f>
        <v>0.81818181818181823</v>
      </c>
      <c r="J15" s="174">
        <f>52/60</f>
        <v>0.8666666666666667</v>
      </c>
      <c r="K15" s="174">
        <f>51/60</f>
        <v>0.85</v>
      </c>
      <c r="L15" s="44"/>
      <c r="M15" s="15" t="s">
        <v>471</v>
      </c>
      <c r="N15" s="40">
        <v>43466</v>
      </c>
      <c r="O15" s="41">
        <v>43830</v>
      </c>
      <c r="P15" s="113" t="s">
        <v>336</v>
      </c>
    </row>
    <row r="16" spans="1:16" s="7" customFormat="1" ht="124.5" customHeight="1">
      <c r="B16" s="475"/>
      <c r="C16" s="399"/>
      <c r="D16" s="399"/>
      <c r="E16" s="472"/>
      <c r="F16" s="36" t="s">
        <v>305</v>
      </c>
      <c r="G16" s="274" t="s">
        <v>306</v>
      </c>
      <c r="H16" s="267" t="s">
        <v>327</v>
      </c>
      <c r="I16" s="174">
        <f>56/77</f>
        <v>0.72727272727272729</v>
      </c>
      <c r="J16" s="174">
        <f>58/79</f>
        <v>0.73417721518987344</v>
      </c>
      <c r="K16" s="174">
        <f>54/85</f>
        <v>0.63529411764705879</v>
      </c>
      <c r="L16" s="44"/>
      <c r="M16" s="15" t="s">
        <v>472</v>
      </c>
      <c r="N16" s="40">
        <v>43466</v>
      </c>
      <c r="O16" s="41">
        <v>43830</v>
      </c>
      <c r="P16" s="113" t="s">
        <v>337</v>
      </c>
    </row>
    <row r="17" spans="2:16" s="7" customFormat="1" ht="114" customHeight="1">
      <c r="B17" s="475"/>
      <c r="C17" s="399"/>
      <c r="D17" s="399"/>
      <c r="E17" s="472"/>
      <c r="F17" s="36" t="s">
        <v>307</v>
      </c>
      <c r="G17" s="274" t="s">
        <v>308</v>
      </c>
      <c r="H17" s="390">
        <v>100</v>
      </c>
      <c r="I17" s="174">
        <f>5/5</f>
        <v>1</v>
      </c>
      <c r="J17" s="239">
        <f>8/8</f>
        <v>1</v>
      </c>
      <c r="K17" s="174">
        <f>6/6</f>
        <v>1</v>
      </c>
      <c r="L17" s="44"/>
      <c r="M17" s="15" t="s">
        <v>473</v>
      </c>
      <c r="N17" s="40">
        <v>43466</v>
      </c>
      <c r="O17" s="41">
        <v>43830</v>
      </c>
      <c r="P17" s="113" t="s">
        <v>335</v>
      </c>
    </row>
    <row r="18" spans="2:16" s="7" customFormat="1" ht="120" customHeight="1">
      <c r="B18" s="475"/>
      <c r="C18" s="399"/>
      <c r="D18" s="399"/>
      <c r="E18" s="472" t="s">
        <v>325</v>
      </c>
      <c r="F18" s="36" t="s">
        <v>309</v>
      </c>
      <c r="G18" s="274" t="s">
        <v>310</v>
      </c>
      <c r="H18" s="390" t="s">
        <v>328</v>
      </c>
      <c r="I18" s="114">
        <f>246/270</f>
        <v>0.91111111111111109</v>
      </c>
      <c r="J18" s="114">
        <f>81/90</f>
        <v>0.9</v>
      </c>
      <c r="K18" s="114">
        <f>243/290</f>
        <v>0.83793103448275863</v>
      </c>
      <c r="L18" s="115"/>
      <c r="M18" s="15"/>
      <c r="N18" s="40">
        <v>43466</v>
      </c>
      <c r="O18" s="41">
        <v>43830</v>
      </c>
      <c r="P18" s="113" t="s">
        <v>333</v>
      </c>
    </row>
    <row r="19" spans="2:16" s="7" customFormat="1" ht="156.75" customHeight="1">
      <c r="B19" s="475"/>
      <c r="C19" s="399"/>
      <c r="D19" s="399"/>
      <c r="E19" s="472"/>
      <c r="F19" s="36" t="s">
        <v>311</v>
      </c>
      <c r="G19" s="274" t="s">
        <v>474</v>
      </c>
      <c r="H19" s="390" t="s">
        <v>329</v>
      </c>
      <c r="I19" s="259">
        <f>1516/1756</f>
        <v>0.86332574031890663</v>
      </c>
      <c r="J19" s="259">
        <f>(1542/1772)</f>
        <v>0.8702031602708804</v>
      </c>
      <c r="K19" s="259">
        <f>1600/1841</f>
        <v>0.86909288430200982</v>
      </c>
      <c r="L19" s="114"/>
      <c r="M19" s="15"/>
      <c r="N19" s="40">
        <v>43466</v>
      </c>
      <c r="O19" s="41">
        <v>43830</v>
      </c>
      <c r="P19" s="113" t="s">
        <v>334</v>
      </c>
    </row>
    <row r="20" spans="2:16" s="7" customFormat="1" ht="78.75" customHeight="1">
      <c r="B20" s="475"/>
      <c r="C20" s="399"/>
      <c r="D20" s="399"/>
      <c r="E20" s="472"/>
      <c r="F20" s="36" t="s">
        <v>312</v>
      </c>
      <c r="G20" s="274" t="s">
        <v>313</v>
      </c>
      <c r="H20" s="175">
        <v>100</v>
      </c>
      <c r="I20" s="239">
        <f>2/2</f>
        <v>1</v>
      </c>
      <c r="J20" s="239">
        <f>3/3</f>
        <v>1</v>
      </c>
      <c r="K20" s="239">
        <f>8/8</f>
        <v>1</v>
      </c>
      <c r="L20" s="186"/>
      <c r="M20" s="15" t="s">
        <v>475</v>
      </c>
      <c r="N20" s="40">
        <v>43466</v>
      </c>
      <c r="O20" s="41">
        <v>43830</v>
      </c>
      <c r="P20" s="113" t="s">
        <v>334</v>
      </c>
    </row>
    <row r="21" spans="2:16" s="7" customFormat="1" ht="51.75" customHeight="1">
      <c r="B21" s="475"/>
      <c r="C21" s="399"/>
      <c r="D21" s="399"/>
      <c r="E21" s="472"/>
      <c r="F21" s="36" t="s">
        <v>314</v>
      </c>
      <c r="G21" s="274" t="s">
        <v>315</v>
      </c>
      <c r="H21" s="61">
        <v>100</v>
      </c>
      <c r="I21" s="239">
        <f>6/6</f>
        <v>1</v>
      </c>
      <c r="J21" s="239">
        <f>1/1</f>
        <v>1</v>
      </c>
      <c r="K21" s="239">
        <f>6/6</f>
        <v>1</v>
      </c>
      <c r="L21" s="187" t="s">
        <v>476</v>
      </c>
      <c r="M21" s="15" t="s">
        <v>477</v>
      </c>
      <c r="N21" s="40">
        <v>43466</v>
      </c>
      <c r="O21" s="41">
        <v>43830</v>
      </c>
      <c r="P21" s="113" t="s">
        <v>337</v>
      </c>
    </row>
    <row r="22" spans="2:16" s="56" customFormat="1" ht="51.75" customHeight="1">
      <c r="B22" s="475"/>
      <c r="C22" s="399"/>
      <c r="D22" s="399"/>
      <c r="E22" s="399" t="s">
        <v>326</v>
      </c>
      <c r="F22" s="36" t="s">
        <v>316</v>
      </c>
      <c r="G22" s="274" t="s">
        <v>330</v>
      </c>
      <c r="H22" s="188">
        <v>14</v>
      </c>
      <c r="I22" s="239">
        <f>5/14</f>
        <v>0.35714285714285715</v>
      </c>
      <c r="J22" s="239">
        <f>11/14</f>
        <v>0.7857142857142857</v>
      </c>
      <c r="K22" s="239">
        <f>14/14</f>
        <v>1</v>
      </c>
      <c r="L22" s="187" t="s">
        <v>478</v>
      </c>
      <c r="M22" s="15" t="s">
        <v>479</v>
      </c>
      <c r="N22" s="40">
        <v>43466</v>
      </c>
      <c r="O22" s="41">
        <v>43830</v>
      </c>
      <c r="P22" s="113" t="s">
        <v>337</v>
      </c>
    </row>
    <row r="23" spans="2:16" s="56" customFormat="1" ht="69.75" customHeight="1">
      <c r="B23" s="475"/>
      <c r="C23" s="399"/>
      <c r="D23" s="399"/>
      <c r="E23" s="399"/>
      <c r="F23" s="36" t="s">
        <v>332</v>
      </c>
      <c r="G23" s="274" t="s">
        <v>347</v>
      </c>
      <c r="H23" s="390">
        <v>2</v>
      </c>
      <c r="I23" s="186" t="s">
        <v>480</v>
      </c>
      <c r="J23" s="186" t="s">
        <v>456</v>
      </c>
      <c r="K23" s="174">
        <f>1/2</f>
        <v>0.5</v>
      </c>
      <c r="L23" s="116" t="s">
        <v>480</v>
      </c>
      <c r="M23" s="15" t="s">
        <v>481</v>
      </c>
      <c r="N23" s="40">
        <v>43466</v>
      </c>
      <c r="O23" s="41">
        <v>43830</v>
      </c>
      <c r="P23" s="113" t="s">
        <v>337</v>
      </c>
    </row>
    <row r="24" spans="2:16" s="7" customFormat="1" ht="73.5" customHeight="1">
      <c r="B24" s="475"/>
      <c r="C24" s="399"/>
      <c r="D24" s="399"/>
      <c r="E24" s="399"/>
      <c r="F24" s="36" t="s">
        <v>331</v>
      </c>
      <c r="G24" s="274" t="s">
        <v>569</v>
      </c>
      <c r="H24" s="390">
        <v>4</v>
      </c>
      <c r="I24" s="239">
        <f>1/4</f>
        <v>0.25</v>
      </c>
      <c r="J24" s="239">
        <f>4/4</f>
        <v>1</v>
      </c>
      <c r="K24" s="239">
        <f>4/4</f>
        <v>1</v>
      </c>
      <c r="L24" s="116" t="s">
        <v>482</v>
      </c>
      <c r="M24" s="15" t="s">
        <v>483</v>
      </c>
      <c r="N24" s="40">
        <v>43466</v>
      </c>
      <c r="O24" s="41">
        <v>43830</v>
      </c>
      <c r="P24" s="113" t="s">
        <v>337</v>
      </c>
    </row>
    <row r="25" spans="2:16" s="7" customFormat="1" ht="144.75" customHeight="1" thickBot="1">
      <c r="B25" s="476"/>
      <c r="C25" s="518"/>
      <c r="D25" s="518"/>
      <c r="E25" s="518"/>
      <c r="F25" s="118" t="s">
        <v>317</v>
      </c>
      <c r="G25" s="118" t="s">
        <v>318</v>
      </c>
      <c r="H25" s="391">
        <v>12</v>
      </c>
      <c r="I25" s="241">
        <f>3/12</f>
        <v>0.25</v>
      </c>
      <c r="J25" s="241">
        <f>6/12</f>
        <v>0.5</v>
      </c>
      <c r="K25" s="241">
        <f>9/12</f>
        <v>0.75</v>
      </c>
      <c r="L25" s="121" t="s">
        <v>484</v>
      </c>
      <c r="M25" s="122" t="s">
        <v>485</v>
      </c>
      <c r="N25" s="123">
        <v>43466</v>
      </c>
      <c r="O25" s="124">
        <v>43830</v>
      </c>
      <c r="P25" s="125" t="s">
        <v>337</v>
      </c>
    </row>
    <row r="26" spans="2:16" ht="189.75" customHeight="1" thickBot="1">
      <c r="B26" s="126" t="s">
        <v>216</v>
      </c>
      <c r="C26" s="127" t="s">
        <v>109</v>
      </c>
      <c r="D26" s="128" t="s">
        <v>110</v>
      </c>
      <c r="E26" s="129" t="s">
        <v>320</v>
      </c>
      <c r="F26" s="130" t="s">
        <v>319</v>
      </c>
      <c r="G26" s="360" t="s">
        <v>169</v>
      </c>
      <c r="H26" s="629">
        <v>1</v>
      </c>
      <c r="I26" s="630">
        <f>1/1</f>
        <v>1</v>
      </c>
      <c r="J26" s="630">
        <f>1/1</f>
        <v>1</v>
      </c>
      <c r="K26" s="630">
        <f>1/1</f>
        <v>1</v>
      </c>
      <c r="L26" s="131" t="s">
        <v>486</v>
      </c>
      <c r="M26" s="132" t="s">
        <v>468</v>
      </c>
      <c r="N26" s="133">
        <v>43466</v>
      </c>
      <c r="O26" s="134">
        <v>43830</v>
      </c>
      <c r="P26" s="135" t="s">
        <v>337</v>
      </c>
    </row>
    <row r="27" spans="2:16" ht="24.75" customHeight="1">
      <c r="G27" s="73"/>
      <c r="I27" s="86">
        <f>AVERAGE(I13:I26)</f>
        <v>0.7230861878356184</v>
      </c>
      <c r="J27" s="86">
        <f>AVERAGE(J13:J26)</f>
        <v>0.78128933291090052</v>
      </c>
      <c r="K27" s="86">
        <f>AVERAGE(K13:K26)</f>
        <v>0.7815941454594163</v>
      </c>
      <c r="L27" s="4"/>
      <c r="O27" s="166"/>
      <c r="P27" s="166" t="s">
        <v>7</v>
      </c>
    </row>
    <row r="28" spans="2:16" ht="24.75" customHeight="1">
      <c r="J28" s="106"/>
    </row>
    <row r="29" spans="2:16" ht="24.75" customHeight="1"/>
    <row r="30" spans="2:16" ht="24.75" customHeight="1"/>
    <row r="31" spans="2:16" ht="24.75" customHeight="1"/>
    <row r="32" spans="2:16" ht="24.75" customHeight="1"/>
  </sheetData>
  <mergeCells count="28">
    <mergeCell ref="N11:N12"/>
    <mergeCell ref="O11:O12"/>
    <mergeCell ref="P11:P12"/>
    <mergeCell ref="B13:B25"/>
    <mergeCell ref="C13:C25"/>
    <mergeCell ref="D13:D25"/>
    <mergeCell ref="E13:E17"/>
    <mergeCell ref="E18:E21"/>
    <mergeCell ref="E22:E25"/>
    <mergeCell ref="M11:M12"/>
    <mergeCell ref="L11:L12"/>
    <mergeCell ref="I11:K11"/>
    <mergeCell ref="A1:A15"/>
    <mergeCell ref="B5:M5"/>
    <mergeCell ref="B6:M6"/>
    <mergeCell ref="B7:G7"/>
    <mergeCell ref="B8:H8"/>
    <mergeCell ref="B9:M9"/>
    <mergeCell ref="B10:M10"/>
    <mergeCell ref="B11:B12"/>
    <mergeCell ref="B1:C4"/>
    <mergeCell ref="C11:C12"/>
    <mergeCell ref="E11:E12"/>
    <mergeCell ref="D11:D12"/>
    <mergeCell ref="F11:F12"/>
    <mergeCell ref="G11:G12"/>
    <mergeCell ref="H11:H12"/>
    <mergeCell ref="D1:O4"/>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5"/>
  <sheetViews>
    <sheetView topLeftCell="E5" workbookViewId="0">
      <selection activeCell="L5" sqref="L1:L1048576"/>
    </sheetView>
  </sheetViews>
  <sheetFormatPr baseColWidth="10" defaultRowHeight="12"/>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22" style="4" customWidth="1"/>
    <col min="12"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5" s="1" customFormat="1" ht="21.75" customHeight="1">
      <c r="A1" s="403"/>
      <c r="B1" s="438"/>
      <c r="C1" s="439"/>
      <c r="D1" s="445" t="s">
        <v>24</v>
      </c>
      <c r="E1" s="446"/>
      <c r="F1" s="446"/>
      <c r="G1" s="446"/>
      <c r="H1" s="446"/>
      <c r="I1" s="446"/>
      <c r="J1" s="447"/>
      <c r="K1" s="6" t="s">
        <v>0</v>
      </c>
    </row>
    <row r="2" spans="1:15" s="1" customFormat="1" ht="21.75" customHeight="1">
      <c r="A2" s="403"/>
      <c r="B2" s="440"/>
      <c r="C2" s="441"/>
      <c r="D2" s="448"/>
      <c r="E2" s="424"/>
      <c r="F2" s="424"/>
      <c r="G2" s="424"/>
      <c r="H2" s="424"/>
      <c r="I2" s="424"/>
      <c r="J2" s="449"/>
      <c r="K2" s="55" t="s">
        <v>254</v>
      </c>
    </row>
    <row r="3" spans="1:15" s="1" customFormat="1" ht="21.75" customHeight="1">
      <c r="A3" s="403"/>
      <c r="B3" s="440"/>
      <c r="C3" s="441"/>
      <c r="D3" s="448"/>
      <c r="E3" s="424"/>
      <c r="F3" s="424"/>
      <c r="G3" s="424"/>
      <c r="H3" s="424"/>
      <c r="I3" s="424"/>
      <c r="J3" s="449"/>
      <c r="K3" s="6" t="s">
        <v>255</v>
      </c>
    </row>
    <row r="4" spans="1:15" s="1" customFormat="1" ht="21.75" customHeight="1">
      <c r="A4" s="403"/>
      <c r="B4" s="442"/>
      <c r="C4" s="443"/>
      <c r="D4" s="450"/>
      <c r="E4" s="451"/>
      <c r="F4" s="451"/>
      <c r="G4" s="451"/>
      <c r="H4" s="451"/>
      <c r="I4" s="451"/>
      <c r="J4" s="452"/>
      <c r="K4" s="6" t="s">
        <v>1</v>
      </c>
    </row>
    <row r="5" spans="1:15" s="1" customFormat="1" ht="28.5" customHeight="1">
      <c r="A5" s="403"/>
      <c r="B5" s="407"/>
      <c r="C5" s="407"/>
      <c r="D5" s="407"/>
      <c r="E5" s="407"/>
      <c r="F5" s="407"/>
      <c r="G5" s="407"/>
      <c r="H5" s="407"/>
      <c r="I5" s="407"/>
      <c r="J5" s="407"/>
      <c r="K5" s="407"/>
    </row>
    <row r="6" spans="1:15" s="2" customFormat="1" ht="28.5" customHeight="1">
      <c r="A6" s="403"/>
      <c r="B6" s="408" t="s">
        <v>2</v>
      </c>
      <c r="C6" s="408"/>
      <c r="D6" s="408"/>
      <c r="E6" s="408"/>
      <c r="F6" s="408"/>
      <c r="G6" s="408"/>
      <c r="H6" s="408"/>
      <c r="I6" s="408"/>
      <c r="J6" s="408"/>
      <c r="K6" s="408"/>
    </row>
    <row r="7" spans="1:15" s="2" customFormat="1" ht="28.5" customHeight="1">
      <c r="A7" s="403"/>
      <c r="B7" s="408" t="s">
        <v>8</v>
      </c>
      <c r="C7" s="408"/>
      <c r="D7" s="408"/>
      <c r="E7" s="408"/>
      <c r="F7" s="408"/>
      <c r="G7" s="408"/>
      <c r="H7" s="8"/>
      <c r="I7" s="8"/>
      <c r="J7" s="8"/>
      <c r="K7" s="8"/>
    </row>
    <row r="8" spans="1:15" s="2" customFormat="1" ht="28.5" customHeight="1">
      <c r="A8" s="403"/>
      <c r="B8" s="408" t="s">
        <v>3</v>
      </c>
      <c r="C8" s="408"/>
      <c r="D8" s="408"/>
      <c r="E8" s="408"/>
      <c r="F8" s="408"/>
      <c r="G8" s="408"/>
      <c r="H8" s="408"/>
      <c r="I8" s="8"/>
      <c r="J8" s="8"/>
      <c r="K8" s="8"/>
    </row>
    <row r="9" spans="1:15" s="1" customFormat="1" ht="28.5" customHeight="1">
      <c r="A9" s="403"/>
      <c r="B9" s="409" t="s">
        <v>394</v>
      </c>
      <c r="C9" s="409"/>
      <c r="D9" s="409"/>
      <c r="E9" s="409"/>
      <c r="F9" s="409"/>
      <c r="G9" s="409"/>
      <c r="H9" s="409"/>
      <c r="I9" s="409"/>
      <c r="J9" s="409"/>
      <c r="K9" s="409"/>
    </row>
    <row r="10" spans="1:15" s="1" customFormat="1" ht="28.5" customHeight="1">
      <c r="A10" s="403"/>
      <c r="B10" s="407"/>
      <c r="C10" s="407"/>
      <c r="D10" s="407"/>
      <c r="E10" s="407"/>
      <c r="F10" s="407"/>
      <c r="G10" s="407"/>
      <c r="H10" s="407"/>
      <c r="I10" s="407"/>
      <c r="J10" s="407"/>
      <c r="K10" s="407"/>
    </row>
    <row r="11" spans="1:15" s="1" customFormat="1" ht="28.5" customHeight="1">
      <c r="A11" s="403"/>
      <c r="B11" s="584" t="s">
        <v>62</v>
      </c>
      <c r="C11" s="584" t="s">
        <v>488</v>
      </c>
      <c r="D11" s="583" t="s">
        <v>4</v>
      </c>
      <c r="E11" s="583" t="s">
        <v>41</v>
      </c>
      <c r="F11" s="583" t="s">
        <v>5</v>
      </c>
      <c r="G11" s="583" t="s">
        <v>14</v>
      </c>
      <c r="H11" s="583" t="s">
        <v>6</v>
      </c>
      <c r="I11" s="581" t="s">
        <v>447</v>
      </c>
      <c r="J11" s="581"/>
      <c r="K11" s="581"/>
      <c r="L11" s="586" t="s">
        <v>448</v>
      </c>
      <c r="M11" s="583" t="s">
        <v>12</v>
      </c>
      <c r="N11" s="583" t="s">
        <v>13</v>
      </c>
      <c r="O11" s="583" t="s">
        <v>11</v>
      </c>
    </row>
    <row r="12" spans="1:15" s="3" customFormat="1" ht="28.5" customHeight="1">
      <c r="A12" s="403"/>
      <c r="B12" s="584"/>
      <c r="C12" s="584"/>
      <c r="D12" s="583"/>
      <c r="E12" s="583"/>
      <c r="F12" s="583"/>
      <c r="G12" s="583"/>
      <c r="H12" s="583"/>
      <c r="I12" s="147" t="s">
        <v>449</v>
      </c>
      <c r="J12" s="147" t="s">
        <v>450</v>
      </c>
      <c r="K12" s="147" t="s">
        <v>451</v>
      </c>
      <c r="L12" s="586"/>
      <c r="M12" s="583"/>
      <c r="N12" s="583"/>
      <c r="O12" s="583"/>
    </row>
    <row r="13" spans="1:15" s="7" customFormat="1" ht="56.25" customHeight="1">
      <c r="A13" s="403"/>
      <c r="B13" s="585" t="s">
        <v>69</v>
      </c>
      <c r="C13" s="582" t="s">
        <v>224</v>
      </c>
      <c r="D13" s="582" t="s">
        <v>105</v>
      </c>
      <c r="E13" s="582" t="s">
        <v>214</v>
      </c>
      <c r="F13" s="148" t="s">
        <v>211</v>
      </c>
      <c r="G13" s="149" t="s">
        <v>247</v>
      </c>
      <c r="H13" s="150">
        <v>1</v>
      </c>
      <c r="I13" s="326">
        <f>1/1</f>
        <v>1</v>
      </c>
      <c r="J13" s="326">
        <f>1/1</f>
        <v>1</v>
      </c>
      <c r="K13" s="326">
        <f>1/1</f>
        <v>1</v>
      </c>
      <c r="L13" s="154" t="s">
        <v>489</v>
      </c>
      <c r="M13" s="152">
        <v>43466</v>
      </c>
      <c r="N13" s="155">
        <v>43830</v>
      </c>
      <c r="O13" s="149" t="s">
        <v>249</v>
      </c>
    </row>
    <row r="14" spans="1:15" s="7" customFormat="1" ht="57.75" customHeight="1">
      <c r="A14" s="403"/>
      <c r="B14" s="585"/>
      <c r="C14" s="582"/>
      <c r="D14" s="582"/>
      <c r="E14" s="582"/>
      <c r="F14" s="148" t="s">
        <v>357</v>
      </c>
      <c r="G14" s="149" t="s">
        <v>248</v>
      </c>
      <c r="H14" s="150">
        <v>1</v>
      </c>
      <c r="I14" s="327" t="s">
        <v>444</v>
      </c>
      <c r="J14" s="326">
        <f>1/1</f>
        <v>1</v>
      </c>
      <c r="K14" s="326">
        <f>1/1</f>
        <v>1</v>
      </c>
      <c r="L14" s="156" t="s">
        <v>490</v>
      </c>
      <c r="M14" s="152">
        <v>43466</v>
      </c>
      <c r="N14" s="155">
        <v>43830</v>
      </c>
      <c r="O14" s="149" t="s">
        <v>249</v>
      </c>
    </row>
    <row r="15" spans="1:15" s="7" customFormat="1" ht="64.5" customHeight="1">
      <c r="A15" s="403"/>
      <c r="B15" s="585"/>
      <c r="C15" s="582"/>
      <c r="D15" s="582"/>
      <c r="E15" s="582"/>
      <c r="F15" s="148" t="s">
        <v>251</v>
      </c>
      <c r="G15" s="149" t="s">
        <v>244</v>
      </c>
      <c r="H15" s="157">
        <v>12</v>
      </c>
      <c r="I15" s="328">
        <f>3/12</f>
        <v>0.25</v>
      </c>
      <c r="J15" s="328">
        <f>6/12</f>
        <v>0.5</v>
      </c>
      <c r="K15" s="328">
        <f>9/12</f>
        <v>0.75</v>
      </c>
      <c r="L15" s="156" t="s">
        <v>491</v>
      </c>
      <c r="M15" s="152">
        <v>43466</v>
      </c>
      <c r="N15" s="155">
        <v>43830</v>
      </c>
      <c r="O15" s="149" t="s">
        <v>250</v>
      </c>
    </row>
    <row r="16" spans="1:15" s="7" customFormat="1" ht="39" customHeight="1">
      <c r="B16" s="585"/>
      <c r="C16" s="582"/>
      <c r="D16" s="582"/>
      <c r="E16" s="582"/>
      <c r="F16" s="148" t="s">
        <v>246</v>
      </c>
      <c r="G16" s="149" t="s">
        <v>252</v>
      </c>
      <c r="H16" s="153">
        <v>1</v>
      </c>
      <c r="I16" s="329">
        <f>2/2</f>
        <v>1</v>
      </c>
      <c r="J16" s="329">
        <f>1/1</f>
        <v>1</v>
      </c>
      <c r="K16" s="383">
        <v>1</v>
      </c>
      <c r="L16" s="156" t="s">
        <v>492</v>
      </c>
      <c r="M16" s="152">
        <v>43466</v>
      </c>
      <c r="N16" s="155">
        <v>43830</v>
      </c>
      <c r="O16" s="149" t="s">
        <v>250</v>
      </c>
    </row>
    <row r="17" spans="2:15" s="7" customFormat="1" ht="124.5" customHeight="1">
      <c r="B17" s="158" t="s">
        <v>216</v>
      </c>
      <c r="C17" s="159" t="s">
        <v>109</v>
      </c>
      <c r="D17" s="159" t="s">
        <v>110</v>
      </c>
      <c r="E17" s="159" t="s">
        <v>493</v>
      </c>
      <c r="F17" s="159" t="s">
        <v>213</v>
      </c>
      <c r="G17" s="160" t="s">
        <v>223</v>
      </c>
      <c r="H17" s="151">
        <v>1</v>
      </c>
      <c r="I17" s="329">
        <f>2/2</f>
        <v>1</v>
      </c>
      <c r="J17" s="329">
        <f>1/1</f>
        <v>1</v>
      </c>
      <c r="K17" s="382">
        <f>1/1</f>
        <v>1</v>
      </c>
      <c r="L17" s="161" t="s">
        <v>494</v>
      </c>
      <c r="M17" s="152">
        <v>43466</v>
      </c>
      <c r="N17" s="155">
        <v>43830</v>
      </c>
      <c r="O17" s="149" t="s">
        <v>250</v>
      </c>
    </row>
    <row r="18" spans="2:15" s="7" customFormat="1" ht="28.5" customHeight="1">
      <c r="B18" s="162"/>
      <c r="C18" s="162"/>
      <c r="D18" s="162"/>
      <c r="E18" s="162"/>
      <c r="F18" s="162"/>
      <c r="G18" s="162"/>
      <c r="H18" s="162"/>
      <c r="I18" s="385">
        <f>AVERAGE(I13:I17)</f>
        <v>0.8125</v>
      </c>
      <c r="J18" s="385">
        <f>AVERAGE(J13:J17)</f>
        <v>0.9</v>
      </c>
      <c r="K18" s="384">
        <f>AVERAGE(K13:K17)</f>
        <v>0.95</v>
      </c>
      <c r="L18" s="162"/>
      <c r="M18" s="162"/>
      <c r="N18" s="587" t="s">
        <v>7</v>
      </c>
      <c r="O18" s="587"/>
    </row>
    <row r="19" spans="2:15" ht="24.75" customHeight="1">
      <c r="J19" s="402"/>
      <c r="K19" s="402"/>
    </row>
    <row r="20" spans="2:15" ht="24.75" customHeight="1"/>
    <row r="21" spans="2:15" ht="24.75" customHeight="1"/>
    <row r="22" spans="2:15" ht="24.75" customHeight="1"/>
    <row r="23" spans="2:15" ht="24.75" customHeight="1"/>
    <row r="24" spans="2:15" ht="24.75" customHeight="1"/>
    <row r="25" spans="2:15" ht="24.75" customHeight="1"/>
  </sheetData>
  <mergeCells count="27">
    <mergeCell ref="L11:L12"/>
    <mergeCell ref="M11:M12"/>
    <mergeCell ref="N11:N12"/>
    <mergeCell ref="O11:O12"/>
    <mergeCell ref="N18:O18"/>
    <mergeCell ref="J19:K19"/>
    <mergeCell ref="D1:J4"/>
    <mergeCell ref="A1:A15"/>
    <mergeCell ref="B5:K5"/>
    <mergeCell ref="B6:K6"/>
    <mergeCell ref="B7:G7"/>
    <mergeCell ref="B8:H8"/>
    <mergeCell ref="B9:K9"/>
    <mergeCell ref="B10:K10"/>
    <mergeCell ref="B11:B12"/>
    <mergeCell ref="B1:C4"/>
    <mergeCell ref="C11:C12"/>
    <mergeCell ref="E11:E12"/>
    <mergeCell ref="D11:D12"/>
    <mergeCell ref="B13:B16"/>
    <mergeCell ref="C13:C16"/>
    <mergeCell ref="I11:K11"/>
    <mergeCell ref="D13:D16"/>
    <mergeCell ref="E13:E16"/>
    <mergeCell ref="F11:F12"/>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4"/>
  <sheetViews>
    <sheetView topLeftCell="C8" zoomScale="90" zoomScaleNormal="90" workbookViewId="0">
      <selection activeCell="H11" sqref="H11:K12"/>
    </sheetView>
  </sheetViews>
  <sheetFormatPr baseColWidth="10" defaultRowHeight="12"/>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8" width="10" style="4" customWidth="1"/>
    <col min="9" max="11" width="11.7109375" style="4" customWidth="1"/>
    <col min="12" max="12" width="17.85546875" style="5" customWidth="1"/>
    <col min="13" max="13" width="22" style="4" customWidth="1"/>
    <col min="14"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4" s="1" customFormat="1" ht="21.75" customHeight="1">
      <c r="A1" s="403"/>
      <c r="B1" s="438"/>
      <c r="C1" s="439"/>
      <c r="D1" s="445" t="s">
        <v>25</v>
      </c>
      <c r="E1" s="446"/>
      <c r="F1" s="446"/>
      <c r="G1" s="446"/>
      <c r="H1" s="446"/>
      <c r="I1" s="446"/>
      <c r="J1" s="446"/>
      <c r="K1" s="446"/>
      <c r="L1" s="447"/>
      <c r="M1" s="6" t="s">
        <v>0</v>
      </c>
    </row>
    <row r="2" spans="1:14" s="1" customFormat="1" ht="21.75" customHeight="1">
      <c r="A2" s="403"/>
      <c r="B2" s="440"/>
      <c r="C2" s="441"/>
      <c r="D2" s="448"/>
      <c r="E2" s="424"/>
      <c r="F2" s="424"/>
      <c r="G2" s="424"/>
      <c r="H2" s="424"/>
      <c r="I2" s="424"/>
      <c r="J2" s="424"/>
      <c r="K2" s="424"/>
      <c r="L2" s="449"/>
      <c r="M2" s="55" t="s">
        <v>254</v>
      </c>
    </row>
    <row r="3" spans="1:14" s="1" customFormat="1" ht="21.75" customHeight="1">
      <c r="A3" s="403"/>
      <c r="B3" s="440"/>
      <c r="C3" s="441"/>
      <c r="D3" s="448"/>
      <c r="E3" s="424"/>
      <c r="F3" s="424"/>
      <c r="G3" s="424"/>
      <c r="H3" s="424"/>
      <c r="I3" s="424"/>
      <c r="J3" s="424"/>
      <c r="K3" s="424"/>
      <c r="L3" s="449"/>
      <c r="M3" s="6" t="s">
        <v>255</v>
      </c>
    </row>
    <row r="4" spans="1:14" s="1" customFormat="1" ht="21.75" customHeight="1">
      <c r="A4" s="403"/>
      <c r="B4" s="442"/>
      <c r="C4" s="443"/>
      <c r="D4" s="450"/>
      <c r="E4" s="451"/>
      <c r="F4" s="451"/>
      <c r="G4" s="451"/>
      <c r="H4" s="451"/>
      <c r="I4" s="451"/>
      <c r="J4" s="451"/>
      <c r="K4" s="451"/>
      <c r="L4" s="452"/>
      <c r="M4" s="6" t="s">
        <v>1</v>
      </c>
    </row>
    <row r="5" spans="1:14" s="1" customFormat="1" ht="28.5" customHeight="1">
      <c r="A5" s="403"/>
      <c r="B5" s="407"/>
      <c r="C5" s="407"/>
      <c r="D5" s="407"/>
      <c r="E5" s="407"/>
      <c r="F5" s="407"/>
      <c r="G5" s="407"/>
      <c r="H5" s="407"/>
      <c r="I5" s="407"/>
      <c r="J5" s="407"/>
      <c r="K5" s="407"/>
      <c r="L5" s="407"/>
      <c r="M5" s="407"/>
    </row>
    <row r="6" spans="1:14" s="2" customFormat="1" ht="28.5" customHeight="1">
      <c r="A6" s="403"/>
      <c r="B6" s="408" t="s">
        <v>2</v>
      </c>
      <c r="C6" s="408"/>
      <c r="D6" s="408"/>
      <c r="E6" s="408"/>
      <c r="F6" s="408"/>
      <c r="G6" s="408"/>
      <c r="H6" s="408"/>
      <c r="I6" s="408"/>
      <c r="J6" s="408"/>
      <c r="K6" s="408"/>
      <c r="L6" s="408"/>
      <c r="M6" s="408"/>
    </row>
    <row r="7" spans="1:14" s="2" customFormat="1" ht="28.5" customHeight="1">
      <c r="A7" s="403"/>
      <c r="B7" s="408" t="s">
        <v>8</v>
      </c>
      <c r="C7" s="408"/>
      <c r="D7" s="408"/>
      <c r="E7" s="408"/>
      <c r="F7" s="408"/>
      <c r="G7" s="408"/>
      <c r="H7" s="8"/>
      <c r="I7" s="8"/>
      <c r="J7" s="278"/>
      <c r="K7" s="278"/>
      <c r="L7" s="8"/>
      <c r="M7" s="8"/>
    </row>
    <row r="8" spans="1:14" s="2" customFormat="1" ht="28.5" customHeight="1">
      <c r="A8" s="403"/>
      <c r="B8" s="408" t="s">
        <v>3</v>
      </c>
      <c r="C8" s="408"/>
      <c r="D8" s="408"/>
      <c r="E8" s="408"/>
      <c r="F8" s="408"/>
      <c r="G8" s="408"/>
      <c r="H8" s="408"/>
      <c r="I8" s="8"/>
      <c r="J8" s="278"/>
      <c r="K8" s="278"/>
      <c r="L8" s="8"/>
      <c r="M8" s="8"/>
    </row>
    <row r="9" spans="1:14" s="1" customFormat="1" ht="28.5" customHeight="1">
      <c r="A9" s="403"/>
      <c r="B9" s="409" t="s">
        <v>394</v>
      </c>
      <c r="C9" s="409"/>
      <c r="D9" s="409"/>
      <c r="E9" s="409"/>
      <c r="F9" s="409"/>
      <c r="G9" s="409"/>
      <c r="H9" s="409"/>
      <c r="I9" s="409"/>
      <c r="J9" s="409"/>
      <c r="K9" s="409"/>
      <c r="L9" s="409"/>
      <c r="M9" s="409"/>
    </row>
    <row r="10" spans="1:14" s="1" customFormat="1" ht="28.5" customHeight="1" thickBot="1">
      <c r="A10" s="403"/>
      <c r="B10" s="407"/>
      <c r="C10" s="407"/>
      <c r="D10" s="407"/>
      <c r="E10" s="407"/>
      <c r="F10" s="407"/>
      <c r="G10" s="407"/>
      <c r="H10" s="407"/>
      <c r="I10" s="407"/>
      <c r="J10" s="407"/>
      <c r="K10" s="407"/>
      <c r="L10" s="407"/>
      <c r="M10" s="407"/>
    </row>
    <row r="11" spans="1:14" s="1" customFormat="1" ht="28.5" customHeight="1">
      <c r="A11" s="403"/>
      <c r="B11" s="410" t="s">
        <v>62</v>
      </c>
      <c r="C11" s="454" t="s">
        <v>63</v>
      </c>
      <c r="D11" s="397" t="s">
        <v>4</v>
      </c>
      <c r="E11" s="397" t="s">
        <v>41</v>
      </c>
      <c r="F11" s="397" t="s">
        <v>5</v>
      </c>
      <c r="G11" s="397" t="s">
        <v>14</v>
      </c>
      <c r="H11" s="397" t="s">
        <v>6</v>
      </c>
      <c r="I11" s="581" t="s">
        <v>447</v>
      </c>
      <c r="J11" s="581"/>
      <c r="K11" s="581"/>
      <c r="L11" s="432" t="s">
        <v>12</v>
      </c>
      <c r="M11" s="434" t="s">
        <v>13</v>
      </c>
      <c r="N11" s="395" t="s">
        <v>11</v>
      </c>
    </row>
    <row r="12" spans="1:14" s="3" customFormat="1" ht="28.5" customHeight="1">
      <c r="A12" s="403"/>
      <c r="B12" s="453"/>
      <c r="C12" s="455"/>
      <c r="D12" s="426"/>
      <c r="E12" s="426"/>
      <c r="F12" s="426"/>
      <c r="G12" s="426"/>
      <c r="H12" s="426"/>
      <c r="I12" s="147" t="s">
        <v>449</v>
      </c>
      <c r="J12" s="147" t="s">
        <v>450</v>
      </c>
      <c r="K12" s="147" t="s">
        <v>451</v>
      </c>
      <c r="L12" s="556"/>
      <c r="M12" s="435"/>
      <c r="N12" s="444"/>
    </row>
    <row r="13" spans="1:14" s="7" customFormat="1" ht="66.75" customHeight="1">
      <c r="A13" s="403"/>
      <c r="B13" s="430" t="s">
        <v>69</v>
      </c>
      <c r="C13" s="430" t="s">
        <v>224</v>
      </c>
      <c r="D13" s="430" t="s">
        <v>105</v>
      </c>
      <c r="E13" s="559" t="s">
        <v>214</v>
      </c>
      <c r="F13" s="46" t="s">
        <v>211</v>
      </c>
      <c r="G13" s="266" t="s">
        <v>242</v>
      </c>
      <c r="H13" s="267">
        <v>2</v>
      </c>
      <c r="I13" s="273">
        <f>1/2</f>
        <v>0.5</v>
      </c>
      <c r="J13" s="273">
        <f>2/2</f>
        <v>1</v>
      </c>
      <c r="K13" s="273">
        <f>2/2</f>
        <v>1</v>
      </c>
      <c r="L13" s="49">
        <v>43466</v>
      </c>
      <c r="M13" s="50">
        <v>43830</v>
      </c>
      <c r="N13" s="84" t="s">
        <v>243</v>
      </c>
    </row>
    <row r="14" spans="1:14" s="7" customFormat="1" ht="51.75" customHeight="1">
      <c r="A14" s="403"/>
      <c r="B14" s="532"/>
      <c r="C14" s="532"/>
      <c r="D14" s="532"/>
      <c r="E14" s="560"/>
      <c r="F14" s="46" t="s">
        <v>241</v>
      </c>
      <c r="G14" s="266" t="s">
        <v>624</v>
      </c>
      <c r="H14" s="267">
        <v>3</v>
      </c>
      <c r="I14" s="273">
        <v>0</v>
      </c>
      <c r="J14" s="273">
        <f>2/3</f>
        <v>0.66666666666666663</v>
      </c>
      <c r="K14" s="273">
        <f>3/3</f>
        <v>1</v>
      </c>
      <c r="L14" s="49">
        <v>43466</v>
      </c>
      <c r="M14" s="50">
        <v>43830</v>
      </c>
      <c r="N14" s="84" t="s">
        <v>243</v>
      </c>
    </row>
    <row r="15" spans="1:14" s="48" customFormat="1" ht="51.75" customHeight="1">
      <c r="A15" s="403"/>
      <c r="B15" s="532"/>
      <c r="C15" s="532"/>
      <c r="D15" s="532"/>
      <c r="E15" s="560"/>
      <c r="F15" s="46" t="s">
        <v>257</v>
      </c>
      <c r="G15" s="266" t="s">
        <v>258</v>
      </c>
      <c r="H15" s="273">
        <v>1</v>
      </c>
      <c r="I15" s="273">
        <f>4/4</f>
        <v>1</v>
      </c>
      <c r="J15" s="273">
        <f>7/7</f>
        <v>1</v>
      </c>
      <c r="K15" s="273">
        <f>4/4</f>
        <v>1</v>
      </c>
      <c r="L15" s="49">
        <v>43466</v>
      </c>
      <c r="M15" s="50">
        <v>43830</v>
      </c>
      <c r="N15" s="84" t="s">
        <v>243</v>
      </c>
    </row>
    <row r="16" spans="1:14" s="7" customFormat="1" ht="47.25" customHeight="1">
      <c r="A16" s="403"/>
      <c r="B16" s="532"/>
      <c r="C16" s="532"/>
      <c r="D16" s="532"/>
      <c r="E16" s="560"/>
      <c r="F16" s="46" t="s">
        <v>259</v>
      </c>
      <c r="G16" s="266" t="s">
        <v>245</v>
      </c>
      <c r="H16" s="273">
        <v>1</v>
      </c>
      <c r="I16" s="273">
        <f>4/4</f>
        <v>1</v>
      </c>
      <c r="J16" s="273">
        <f>7/7</f>
        <v>1</v>
      </c>
      <c r="K16" s="273">
        <f>4/4</f>
        <v>1</v>
      </c>
      <c r="L16" s="49">
        <v>43466</v>
      </c>
      <c r="M16" s="50">
        <v>43830</v>
      </c>
      <c r="N16" s="84" t="s">
        <v>243</v>
      </c>
    </row>
    <row r="17" spans="2:14" s="7" customFormat="1" ht="120" customHeight="1">
      <c r="B17" s="17" t="s">
        <v>216</v>
      </c>
      <c r="C17" s="10" t="s">
        <v>109</v>
      </c>
      <c r="D17" s="10" t="s">
        <v>110</v>
      </c>
      <c r="E17" s="11" t="s">
        <v>215</v>
      </c>
      <c r="F17" s="10" t="s">
        <v>213</v>
      </c>
      <c r="G17" s="190" t="s">
        <v>223</v>
      </c>
      <c r="H17" s="225">
        <v>1</v>
      </c>
      <c r="I17" s="225">
        <f>3/12</f>
        <v>0.25</v>
      </c>
      <c r="J17" s="225">
        <f>6/12</f>
        <v>0.5</v>
      </c>
      <c r="K17" s="225">
        <f>9/12</f>
        <v>0.75</v>
      </c>
      <c r="L17" s="49">
        <v>43466</v>
      </c>
      <c r="M17" s="50">
        <v>43830</v>
      </c>
      <c r="N17" s="84" t="s">
        <v>243</v>
      </c>
    </row>
    <row r="18" spans="2:14" ht="24.75" customHeight="1">
      <c r="I18" s="86">
        <f>AVERAGE(I13:I17)</f>
        <v>0.55000000000000004</v>
      </c>
      <c r="J18" s="86">
        <f>AVERAGE(J13:J17)</f>
        <v>0.83333333333333326</v>
      </c>
      <c r="K18" s="86">
        <f>AVERAGE(K13:K17)</f>
        <v>0.95</v>
      </c>
      <c r="L18" s="4"/>
      <c r="M18" s="402" t="s">
        <v>7</v>
      </c>
      <c r="N18" s="402"/>
    </row>
    <row r="19" spans="2:14" ht="24.75" customHeight="1"/>
    <row r="20" spans="2:14" ht="24.75" customHeight="1"/>
    <row r="21" spans="2:14" ht="24.75" customHeight="1"/>
    <row r="22" spans="2:14" ht="24.75" customHeight="1"/>
    <row r="23" spans="2:14" ht="24.75" customHeight="1"/>
    <row r="24" spans="2:14" ht="24.75" customHeight="1"/>
  </sheetData>
  <mergeCells count="25">
    <mergeCell ref="N11:N12"/>
    <mergeCell ref="M18:N18"/>
    <mergeCell ref="L11:L12"/>
    <mergeCell ref="M11:M12"/>
    <mergeCell ref="D1:L4"/>
    <mergeCell ref="F11:F12"/>
    <mergeCell ref="G11:G12"/>
    <mergeCell ref="H11:H12"/>
    <mergeCell ref="I11:K11"/>
    <mergeCell ref="B13:B16"/>
    <mergeCell ref="C13:C16"/>
    <mergeCell ref="D13:D16"/>
    <mergeCell ref="E13:E16"/>
    <mergeCell ref="A1:A16"/>
    <mergeCell ref="B5:M5"/>
    <mergeCell ref="B6:M6"/>
    <mergeCell ref="B7:G7"/>
    <mergeCell ref="B8:H8"/>
    <mergeCell ref="B9:M9"/>
    <mergeCell ref="B10:M10"/>
    <mergeCell ref="B11:B12"/>
    <mergeCell ref="B1:C4"/>
    <mergeCell ref="C11:C12"/>
    <mergeCell ref="E11:E12"/>
    <mergeCell ref="D11:D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4"/>
  <sheetViews>
    <sheetView topLeftCell="E7" zoomScale="90" zoomScaleNormal="90" workbookViewId="0">
      <selection activeCell="N13" sqref="N13"/>
    </sheetView>
  </sheetViews>
  <sheetFormatPr baseColWidth="10" defaultRowHeight="12"/>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8" width="10" style="4" customWidth="1"/>
    <col min="9" max="9" width="11.7109375" style="4" customWidth="1"/>
    <col min="10" max="10" width="13.42578125" style="5" customWidth="1"/>
    <col min="11" max="11" width="15.42578125" style="4" customWidth="1"/>
    <col min="12" max="12" width="11.42578125" style="4"/>
    <col min="13" max="13" width="16.140625" style="4" customWidth="1"/>
    <col min="14" max="14" width="17.7109375" style="4" customWidth="1"/>
    <col min="15"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5" s="1" customFormat="1" ht="21.75" customHeight="1">
      <c r="A1" s="403"/>
      <c r="B1" s="438"/>
      <c r="C1" s="439"/>
      <c r="D1" s="445" t="s">
        <v>26</v>
      </c>
      <c r="E1" s="446"/>
      <c r="F1" s="446"/>
      <c r="G1" s="446"/>
      <c r="H1" s="446"/>
      <c r="I1" s="446"/>
      <c r="J1" s="447"/>
      <c r="K1" s="6" t="s">
        <v>0</v>
      </c>
    </row>
    <row r="2" spans="1:15" s="1" customFormat="1" ht="21.75" customHeight="1">
      <c r="A2" s="403"/>
      <c r="B2" s="440"/>
      <c r="C2" s="441"/>
      <c r="D2" s="448"/>
      <c r="E2" s="424"/>
      <c r="F2" s="424"/>
      <c r="G2" s="424"/>
      <c r="H2" s="424"/>
      <c r="I2" s="424"/>
      <c r="J2" s="449"/>
      <c r="K2" s="55" t="s">
        <v>254</v>
      </c>
    </row>
    <row r="3" spans="1:15" s="1" customFormat="1" ht="21.75" customHeight="1">
      <c r="A3" s="403"/>
      <c r="B3" s="440"/>
      <c r="C3" s="441"/>
      <c r="D3" s="448"/>
      <c r="E3" s="424"/>
      <c r="F3" s="424"/>
      <c r="G3" s="424"/>
      <c r="H3" s="424"/>
      <c r="I3" s="424"/>
      <c r="J3" s="449"/>
      <c r="K3" s="6" t="s">
        <v>255</v>
      </c>
    </row>
    <row r="4" spans="1:15" s="1" customFormat="1" ht="21.75" customHeight="1">
      <c r="A4" s="403"/>
      <c r="B4" s="442"/>
      <c r="C4" s="443"/>
      <c r="D4" s="450"/>
      <c r="E4" s="451"/>
      <c r="F4" s="451"/>
      <c r="G4" s="451"/>
      <c r="H4" s="451"/>
      <c r="I4" s="451"/>
      <c r="J4" s="452"/>
      <c r="K4" s="6" t="s">
        <v>1</v>
      </c>
    </row>
    <row r="5" spans="1:15" s="1" customFormat="1" ht="28.5" customHeight="1">
      <c r="A5" s="403"/>
      <c r="B5" s="407"/>
      <c r="C5" s="407"/>
      <c r="D5" s="407"/>
      <c r="E5" s="407"/>
      <c r="F5" s="407"/>
      <c r="G5" s="407"/>
      <c r="H5" s="407"/>
      <c r="I5" s="407"/>
      <c r="J5" s="407"/>
      <c r="K5" s="407"/>
    </row>
    <row r="6" spans="1:15" s="2" customFormat="1" ht="28.5" customHeight="1">
      <c r="A6" s="403"/>
      <c r="B6" s="408" t="s">
        <v>2</v>
      </c>
      <c r="C6" s="408"/>
      <c r="D6" s="408"/>
      <c r="E6" s="408"/>
      <c r="F6" s="408"/>
      <c r="G6" s="408"/>
      <c r="H6" s="408"/>
      <c r="I6" s="408"/>
      <c r="J6" s="408"/>
      <c r="K6" s="408"/>
    </row>
    <row r="7" spans="1:15" s="2" customFormat="1" ht="28.5" customHeight="1">
      <c r="A7" s="403"/>
      <c r="B7" s="408" t="s">
        <v>8</v>
      </c>
      <c r="C7" s="408"/>
      <c r="D7" s="408"/>
      <c r="E7" s="408"/>
      <c r="F7" s="408"/>
      <c r="G7" s="408"/>
      <c r="H7" s="8"/>
      <c r="I7" s="8"/>
      <c r="J7" s="8"/>
      <c r="K7" s="8"/>
    </row>
    <row r="8" spans="1:15" s="2" customFormat="1" ht="28.5" customHeight="1">
      <c r="A8" s="403"/>
      <c r="B8" s="408" t="s">
        <v>3</v>
      </c>
      <c r="C8" s="408"/>
      <c r="D8" s="408"/>
      <c r="E8" s="408"/>
      <c r="F8" s="408"/>
      <c r="G8" s="408"/>
      <c r="H8" s="408"/>
      <c r="I8" s="8"/>
      <c r="J8" s="8"/>
      <c r="K8" s="8"/>
    </row>
    <row r="9" spans="1:15" s="1" customFormat="1" ht="28.5" customHeight="1">
      <c r="A9" s="403"/>
      <c r="B9" s="409" t="s">
        <v>394</v>
      </c>
      <c r="C9" s="409"/>
      <c r="D9" s="409"/>
      <c r="E9" s="409"/>
      <c r="F9" s="409"/>
      <c r="G9" s="409"/>
      <c r="H9" s="409"/>
      <c r="I9" s="409"/>
      <c r="J9" s="409"/>
      <c r="K9" s="409"/>
    </row>
    <row r="10" spans="1:15" s="1" customFormat="1" ht="28.5" customHeight="1" thickBot="1">
      <c r="A10" s="403"/>
      <c r="B10" s="407"/>
      <c r="C10" s="407"/>
      <c r="D10" s="407"/>
      <c r="E10" s="407"/>
      <c r="F10" s="407"/>
      <c r="G10" s="407"/>
      <c r="H10" s="407"/>
      <c r="I10" s="407"/>
      <c r="J10" s="407"/>
      <c r="K10" s="407"/>
    </row>
    <row r="11" spans="1:15" s="1" customFormat="1" ht="28.5" customHeight="1">
      <c r="A11" s="403"/>
      <c r="B11" s="502" t="s">
        <v>62</v>
      </c>
      <c r="C11" s="507" t="s">
        <v>106</v>
      </c>
      <c r="D11" s="509" t="s">
        <v>4</v>
      </c>
      <c r="E11" s="509" t="s">
        <v>41</v>
      </c>
      <c r="F11" s="509" t="s">
        <v>5</v>
      </c>
      <c r="G11" s="509" t="s">
        <v>14</v>
      </c>
      <c r="H11" s="397" t="s">
        <v>6</v>
      </c>
      <c r="I11" s="581" t="s">
        <v>447</v>
      </c>
      <c r="J11" s="581"/>
      <c r="K11" s="581"/>
      <c r="L11" s="509" t="s">
        <v>448</v>
      </c>
      <c r="M11" s="521" t="s">
        <v>12</v>
      </c>
      <c r="N11" s="523" t="s">
        <v>13</v>
      </c>
      <c r="O11" s="519" t="s">
        <v>11</v>
      </c>
    </row>
    <row r="12" spans="1:15" s="3" customFormat="1" ht="28.5" customHeight="1">
      <c r="A12" s="403"/>
      <c r="B12" s="590"/>
      <c r="C12" s="591"/>
      <c r="D12" s="592"/>
      <c r="E12" s="592"/>
      <c r="F12" s="592"/>
      <c r="G12" s="592"/>
      <c r="H12" s="426"/>
      <c r="I12" s="147" t="s">
        <v>449</v>
      </c>
      <c r="J12" s="147" t="s">
        <v>450</v>
      </c>
      <c r="K12" s="147" t="s">
        <v>451</v>
      </c>
      <c r="L12" s="592"/>
      <c r="M12" s="593"/>
      <c r="N12" s="594"/>
      <c r="O12" s="595"/>
    </row>
    <row r="13" spans="1:15" s="7" customFormat="1" ht="97.5" customHeight="1">
      <c r="A13" s="403"/>
      <c r="B13" s="589" t="s">
        <v>69</v>
      </c>
      <c r="C13" s="588" t="s">
        <v>224</v>
      </c>
      <c r="D13" s="588" t="s">
        <v>105</v>
      </c>
      <c r="E13" s="588" t="s">
        <v>214</v>
      </c>
      <c r="F13" s="140" t="s">
        <v>211</v>
      </c>
      <c r="G13" s="141" t="s">
        <v>218</v>
      </c>
      <c r="H13" s="142">
        <v>1</v>
      </c>
      <c r="I13" s="142" t="s">
        <v>456</v>
      </c>
      <c r="J13" s="142" t="s">
        <v>456</v>
      </c>
      <c r="K13" s="176">
        <f>1/1</f>
        <v>1</v>
      </c>
      <c r="L13" s="142"/>
      <c r="M13" s="305">
        <v>43466</v>
      </c>
      <c r="N13" s="306">
        <v>43830</v>
      </c>
      <c r="O13" s="307" t="s">
        <v>217</v>
      </c>
    </row>
    <row r="14" spans="1:15" s="7" customFormat="1" ht="44.25" customHeight="1">
      <c r="B14" s="589"/>
      <c r="C14" s="588"/>
      <c r="D14" s="588"/>
      <c r="E14" s="588"/>
      <c r="F14" s="140" t="s">
        <v>222</v>
      </c>
      <c r="G14" s="141" t="s">
        <v>219</v>
      </c>
      <c r="H14" s="142">
        <v>1</v>
      </c>
      <c r="I14" s="143">
        <f>1/1</f>
        <v>1</v>
      </c>
      <c r="J14" s="143">
        <f>1/1</f>
        <v>1</v>
      </c>
      <c r="K14" s="143">
        <f t="shared" ref="K14" si="0">1/1</f>
        <v>1</v>
      </c>
      <c r="L14" s="308" t="s">
        <v>487</v>
      </c>
      <c r="M14" s="305">
        <v>43466</v>
      </c>
      <c r="N14" s="306">
        <v>43830</v>
      </c>
      <c r="O14" s="307" t="s">
        <v>217</v>
      </c>
    </row>
    <row r="15" spans="1:15" s="7" customFormat="1" ht="47.25" customHeight="1">
      <c r="B15" s="589"/>
      <c r="C15" s="588"/>
      <c r="D15" s="588"/>
      <c r="E15" s="588"/>
      <c r="F15" s="140" t="s">
        <v>212</v>
      </c>
      <c r="G15" s="141" t="s">
        <v>221</v>
      </c>
      <c r="H15" s="145">
        <v>1</v>
      </c>
      <c r="I15" s="143">
        <f>1/1</f>
        <v>1</v>
      </c>
      <c r="J15" s="143">
        <f>1/1</f>
        <v>1</v>
      </c>
      <c r="K15" s="145">
        <f>1/1</f>
        <v>1</v>
      </c>
      <c r="L15" s="308" t="s">
        <v>612</v>
      </c>
      <c r="M15" s="305">
        <v>43466</v>
      </c>
      <c r="N15" s="306">
        <v>43830</v>
      </c>
      <c r="O15" s="307" t="s">
        <v>220</v>
      </c>
    </row>
    <row r="16" spans="1:15" s="39" customFormat="1" ht="47.25" customHeight="1">
      <c r="B16" s="589"/>
      <c r="C16" s="588"/>
      <c r="D16" s="588"/>
      <c r="E16" s="588"/>
      <c r="F16" s="140" t="s">
        <v>225</v>
      </c>
      <c r="G16" s="141" t="s">
        <v>226</v>
      </c>
      <c r="H16" s="309">
        <v>12</v>
      </c>
      <c r="I16" s="143">
        <f>3/12</f>
        <v>0.25</v>
      </c>
      <c r="J16" s="143">
        <f>6/12</f>
        <v>0.5</v>
      </c>
      <c r="K16" s="176">
        <f>9/12</f>
        <v>0.75</v>
      </c>
      <c r="L16" s="308" t="s">
        <v>613</v>
      </c>
      <c r="M16" s="305">
        <v>43466</v>
      </c>
      <c r="N16" s="306">
        <v>43830</v>
      </c>
      <c r="O16" s="307" t="s">
        <v>227</v>
      </c>
    </row>
    <row r="17" spans="2:15" s="7" customFormat="1" ht="185.25" customHeight="1" thickBot="1">
      <c r="B17" s="310" t="s">
        <v>216</v>
      </c>
      <c r="C17" s="311" t="s">
        <v>109</v>
      </c>
      <c r="D17" s="311" t="s">
        <v>110</v>
      </c>
      <c r="E17" s="311" t="s">
        <v>215</v>
      </c>
      <c r="F17" s="311" t="s">
        <v>213</v>
      </c>
      <c r="G17" s="312" t="s">
        <v>223</v>
      </c>
      <c r="H17" s="313">
        <v>4</v>
      </c>
      <c r="I17" s="314">
        <f>1/4</f>
        <v>0.25</v>
      </c>
      <c r="J17" s="314">
        <f>2/4</f>
        <v>0.5</v>
      </c>
      <c r="K17" s="225">
        <f>6/8</f>
        <v>0.75</v>
      </c>
      <c r="L17" s="315" t="s">
        <v>614</v>
      </c>
      <c r="M17" s="316">
        <v>43466</v>
      </c>
      <c r="N17" s="317">
        <v>43830</v>
      </c>
      <c r="O17" s="318" t="s">
        <v>220</v>
      </c>
    </row>
    <row r="18" spans="2:15" ht="24.75" customHeight="1" thickBot="1">
      <c r="I18" s="314">
        <f>AVERAGE(I14:I17)</f>
        <v>0.625</v>
      </c>
      <c r="J18" s="314">
        <f>AVERAGE(J14:J17)</f>
        <v>0.75</v>
      </c>
      <c r="K18" s="314">
        <f>AVERAGE(K13:K17)</f>
        <v>0.9</v>
      </c>
      <c r="N18" s="291" t="s">
        <v>7</v>
      </c>
      <c r="O18" s="291"/>
    </row>
    <row r="19" spans="2:15" ht="24.75" customHeight="1">
      <c r="I19" s="106"/>
      <c r="J19" s="4"/>
      <c r="N19" s="5"/>
    </row>
    <row r="20" spans="2:15" ht="24.75" customHeight="1"/>
    <row r="21" spans="2:15" ht="24.75" customHeight="1"/>
    <row r="22" spans="2:15" ht="24.75" customHeight="1"/>
    <row r="23" spans="2:15" ht="24.75" customHeight="1"/>
    <row r="24" spans="2:15" ht="24.75" customHeight="1"/>
  </sheetData>
  <mergeCells count="25">
    <mergeCell ref="L11:L12"/>
    <mergeCell ref="M11:M12"/>
    <mergeCell ref="N11:N12"/>
    <mergeCell ref="O11:O12"/>
    <mergeCell ref="D1:J4"/>
    <mergeCell ref="I11:K11"/>
    <mergeCell ref="E13:E16"/>
    <mergeCell ref="D13:D16"/>
    <mergeCell ref="H11:H12"/>
    <mergeCell ref="C13:C16"/>
    <mergeCell ref="B13:B16"/>
    <mergeCell ref="A1:A13"/>
    <mergeCell ref="B5:K5"/>
    <mergeCell ref="B6:K6"/>
    <mergeCell ref="B7:G7"/>
    <mergeCell ref="B8:H8"/>
    <mergeCell ref="B9:K9"/>
    <mergeCell ref="B10:K10"/>
    <mergeCell ref="B11:B12"/>
    <mergeCell ref="B1:C4"/>
    <mergeCell ref="C11:C12"/>
    <mergeCell ref="E11:E12"/>
    <mergeCell ref="D11:D12"/>
    <mergeCell ref="F11:F12"/>
    <mergeCell ref="G11:G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8"/>
  <sheetViews>
    <sheetView view="pageBreakPreview" topLeftCell="D18" zoomScale="70" zoomScaleNormal="90" zoomScaleSheetLayoutView="70" workbookViewId="0">
      <selection activeCell="L10" sqref="L1:L1048576"/>
    </sheetView>
  </sheetViews>
  <sheetFormatPr baseColWidth="10" defaultRowHeight="12"/>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0" style="4" customWidth="1"/>
    <col min="9" max="9" width="11.7109375" style="4" customWidth="1"/>
    <col min="10" max="10" width="17.85546875" style="5" customWidth="1"/>
    <col min="11" max="11" width="22" style="4" customWidth="1"/>
    <col min="12"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6" s="1" customFormat="1" ht="21.75" customHeight="1">
      <c r="A1" s="403"/>
      <c r="B1" s="438"/>
      <c r="C1" s="439"/>
      <c r="D1" s="445" t="s">
        <v>27</v>
      </c>
      <c r="E1" s="446"/>
      <c r="F1" s="446"/>
      <c r="G1" s="446"/>
      <c r="H1" s="446"/>
      <c r="I1" s="446"/>
      <c r="J1" s="447"/>
      <c r="K1" s="6" t="s">
        <v>0</v>
      </c>
    </row>
    <row r="2" spans="1:16" s="1" customFormat="1" ht="21.75" customHeight="1">
      <c r="A2" s="403"/>
      <c r="B2" s="440"/>
      <c r="C2" s="441"/>
      <c r="D2" s="448"/>
      <c r="E2" s="424"/>
      <c r="F2" s="424"/>
      <c r="G2" s="424"/>
      <c r="H2" s="424"/>
      <c r="I2" s="424"/>
      <c r="J2" s="449"/>
      <c r="K2" s="55" t="s">
        <v>254</v>
      </c>
    </row>
    <row r="3" spans="1:16" s="1" customFormat="1" ht="21.75" customHeight="1">
      <c r="A3" s="403"/>
      <c r="B3" s="440"/>
      <c r="C3" s="441"/>
      <c r="D3" s="448"/>
      <c r="E3" s="424"/>
      <c r="F3" s="424"/>
      <c r="G3" s="424"/>
      <c r="H3" s="424"/>
      <c r="I3" s="424"/>
      <c r="J3" s="449"/>
      <c r="K3" s="6" t="s">
        <v>255</v>
      </c>
    </row>
    <row r="4" spans="1:16" s="1" customFormat="1" ht="21.75" customHeight="1">
      <c r="A4" s="403"/>
      <c r="B4" s="442"/>
      <c r="C4" s="443"/>
      <c r="D4" s="450"/>
      <c r="E4" s="451"/>
      <c r="F4" s="451"/>
      <c r="G4" s="451"/>
      <c r="H4" s="451"/>
      <c r="I4" s="451"/>
      <c r="J4" s="452"/>
      <c r="K4" s="6" t="s">
        <v>1</v>
      </c>
    </row>
    <row r="5" spans="1:16" s="1" customFormat="1" ht="28.5" customHeight="1">
      <c r="A5" s="403"/>
      <c r="B5" s="407"/>
      <c r="C5" s="407"/>
      <c r="D5" s="407"/>
      <c r="E5" s="407"/>
      <c r="F5" s="407"/>
      <c r="G5" s="407"/>
      <c r="H5" s="407"/>
      <c r="I5" s="407"/>
      <c r="J5" s="407"/>
      <c r="K5" s="407"/>
    </row>
    <row r="6" spans="1:16" s="2" customFormat="1" ht="28.5" customHeight="1">
      <c r="A6" s="403"/>
      <c r="B6" s="408" t="s">
        <v>2</v>
      </c>
      <c r="C6" s="408"/>
      <c r="D6" s="408"/>
      <c r="E6" s="408"/>
      <c r="F6" s="408"/>
      <c r="G6" s="408"/>
      <c r="H6" s="408"/>
      <c r="I6" s="408"/>
      <c r="J6" s="408"/>
      <c r="K6" s="408"/>
    </row>
    <row r="7" spans="1:16" s="2" customFormat="1" ht="28.5" customHeight="1">
      <c r="A7" s="403"/>
      <c r="B7" s="408" t="s">
        <v>8</v>
      </c>
      <c r="C7" s="408"/>
      <c r="D7" s="408"/>
      <c r="E7" s="408"/>
      <c r="F7" s="408"/>
      <c r="G7" s="408"/>
      <c r="H7" s="8"/>
      <c r="I7" s="8"/>
      <c r="J7" s="8"/>
      <c r="K7" s="8"/>
    </row>
    <row r="8" spans="1:16" s="2" customFormat="1" ht="28.5" customHeight="1">
      <c r="A8" s="403"/>
      <c r="B8" s="408" t="s">
        <v>3</v>
      </c>
      <c r="C8" s="408"/>
      <c r="D8" s="408"/>
      <c r="E8" s="408"/>
      <c r="F8" s="408"/>
      <c r="G8" s="408"/>
      <c r="H8" s="408"/>
      <c r="I8" s="8"/>
      <c r="J8" s="8"/>
      <c r="K8" s="8"/>
    </row>
    <row r="9" spans="1:16" s="1" customFormat="1" ht="28.5" customHeight="1">
      <c r="A9" s="403"/>
      <c r="B9" s="409" t="s">
        <v>394</v>
      </c>
      <c r="C9" s="409"/>
      <c r="D9" s="409"/>
      <c r="E9" s="409"/>
      <c r="F9" s="409"/>
      <c r="G9" s="409"/>
      <c r="H9" s="409"/>
      <c r="I9" s="409"/>
      <c r="J9" s="409"/>
      <c r="K9" s="409"/>
    </row>
    <row r="10" spans="1:16" s="1" customFormat="1" ht="28.5" customHeight="1" thickBot="1">
      <c r="A10" s="403"/>
      <c r="B10" s="407"/>
      <c r="C10" s="407"/>
      <c r="D10" s="407"/>
      <c r="E10" s="407"/>
      <c r="F10" s="407"/>
      <c r="G10" s="407"/>
      <c r="H10" s="407"/>
      <c r="I10" s="407"/>
      <c r="J10" s="407"/>
      <c r="K10" s="407"/>
    </row>
    <row r="11" spans="1:16" s="1" customFormat="1" ht="28.5" customHeight="1" thickBot="1">
      <c r="A11" s="403"/>
      <c r="B11" s="410" t="s">
        <v>62</v>
      </c>
      <c r="C11" s="454" t="s">
        <v>63</v>
      </c>
      <c r="D11" s="397" t="s">
        <v>4</v>
      </c>
      <c r="E11" s="397" t="s">
        <v>41</v>
      </c>
      <c r="F11" s="397" t="s">
        <v>5</v>
      </c>
      <c r="G11" s="397" t="s">
        <v>14</v>
      </c>
      <c r="H11" s="397" t="s">
        <v>6</v>
      </c>
      <c r="I11" s="427" t="s">
        <v>447</v>
      </c>
      <c r="J11" s="428"/>
      <c r="K11" s="428"/>
      <c r="L11" s="432" t="s">
        <v>12</v>
      </c>
      <c r="M11" s="434" t="s">
        <v>13</v>
      </c>
      <c r="N11" s="395" t="s">
        <v>11</v>
      </c>
      <c r="O11" s="434" t="s">
        <v>448</v>
      </c>
      <c r="P11" s="434" t="s">
        <v>495</v>
      </c>
    </row>
    <row r="12" spans="1:16" s="3" customFormat="1" ht="28.5" customHeight="1">
      <c r="A12" s="403"/>
      <c r="B12" s="453"/>
      <c r="C12" s="455"/>
      <c r="D12" s="426"/>
      <c r="E12" s="426"/>
      <c r="F12" s="426"/>
      <c r="G12" s="426"/>
      <c r="H12" s="426"/>
      <c r="I12" s="288" t="s">
        <v>449</v>
      </c>
      <c r="J12" s="288" t="s">
        <v>450</v>
      </c>
      <c r="K12" s="288" t="s">
        <v>451</v>
      </c>
      <c r="L12" s="556"/>
      <c r="M12" s="435"/>
      <c r="N12" s="444"/>
      <c r="O12" s="436"/>
      <c r="P12" s="436"/>
    </row>
    <row r="13" spans="1:16" s="7" customFormat="1" ht="70.5" customHeight="1">
      <c r="A13" s="403"/>
      <c r="B13" s="412" t="s">
        <v>69</v>
      </c>
      <c r="C13" s="412" t="s">
        <v>224</v>
      </c>
      <c r="D13" s="412" t="s">
        <v>105</v>
      </c>
      <c r="E13" s="430" t="s">
        <v>214</v>
      </c>
      <c r="F13" s="265" t="s">
        <v>211</v>
      </c>
      <c r="G13" s="266" t="s">
        <v>218</v>
      </c>
      <c r="H13" s="267">
        <v>1</v>
      </c>
      <c r="I13" s="267" t="s">
        <v>444</v>
      </c>
      <c r="J13" s="273">
        <f>1/1</f>
        <v>1</v>
      </c>
      <c r="K13" s="273">
        <f>1/1</f>
        <v>1</v>
      </c>
      <c r="L13" s="49">
        <v>43466</v>
      </c>
      <c r="M13" s="50">
        <v>43830</v>
      </c>
      <c r="N13" s="163" t="s">
        <v>441</v>
      </c>
      <c r="O13" s="295" t="s">
        <v>615</v>
      </c>
      <c r="P13" s="173" t="s">
        <v>616</v>
      </c>
    </row>
    <row r="14" spans="1:16" s="7" customFormat="1" ht="76.5" customHeight="1">
      <c r="A14" s="403"/>
      <c r="B14" s="413"/>
      <c r="C14" s="413"/>
      <c r="D14" s="413"/>
      <c r="E14" s="532"/>
      <c r="F14" s="265" t="s">
        <v>240</v>
      </c>
      <c r="G14" s="266" t="s">
        <v>617</v>
      </c>
      <c r="H14" s="267">
        <v>2</v>
      </c>
      <c r="I14" s="267" t="s">
        <v>444</v>
      </c>
      <c r="J14" s="273">
        <f>1/2</f>
        <v>0.5</v>
      </c>
      <c r="K14" s="273">
        <f>2/2</f>
        <v>1</v>
      </c>
      <c r="L14" s="49">
        <v>43466</v>
      </c>
      <c r="M14" s="50">
        <v>43830</v>
      </c>
      <c r="N14" s="163" t="s">
        <v>239</v>
      </c>
      <c r="O14" s="295" t="s">
        <v>496</v>
      </c>
      <c r="P14" s="15" t="s">
        <v>618</v>
      </c>
    </row>
    <row r="15" spans="1:16" s="48" customFormat="1" ht="65.25" customHeight="1">
      <c r="A15" s="403"/>
      <c r="B15" s="413"/>
      <c r="C15" s="413"/>
      <c r="D15" s="413"/>
      <c r="E15" s="532"/>
      <c r="F15" s="265" t="s">
        <v>230</v>
      </c>
      <c r="G15" s="266" t="s">
        <v>617</v>
      </c>
      <c r="H15" s="267">
        <v>2</v>
      </c>
      <c r="I15" s="267" t="s">
        <v>444</v>
      </c>
      <c r="J15" s="273">
        <f>1/2</f>
        <v>0.5</v>
      </c>
      <c r="K15" s="267" t="s">
        <v>444</v>
      </c>
      <c r="L15" s="49">
        <v>43466</v>
      </c>
      <c r="M15" s="50">
        <v>43830</v>
      </c>
      <c r="N15" s="163" t="s">
        <v>239</v>
      </c>
      <c r="O15" s="295" t="s">
        <v>497</v>
      </c>
      <c r="P15" s="15" t="s">
        <v>619</v>
      </c>
    </row>
    <row r="16" spans="1:16" s="7" customFormat="1" ht="96.75" customHeight="1">
      <c r="A16" s="403"/>
      <c r="B16" s="413"/>
      <c r="C16" s="413"/>
      <c r="D16" s="413"/>
      <c r="E16" s="532"/>
      <c r="F16" s="54" t="s">
        <v>228</v>
      </c>
      <c r="G16" s="266" t="s">
        <v>229</v>
      </c>
      <c r="H16" s="267">
        <v>4</v>
      </c>
      <c r="I16" s="273">
        <f>1/4</f>
        <v>0.25</v>
      </c>
      <c r="J16" s="273">
        <f>2/4</f>
        <v>0.5</v>
      </c>
      <c r="K16" s="273">
        <f>3/4</f>
        <v>0.75</v>
      </c>
      <c r="L16" s="49">
        <v>43466</v>
      </c>
      <c r="M16" s="50">
        <v>43830</v>
      </c>
      <c r="N16" s="163" t="s">
        <v>234</v>
      </c>
      <c r="O16" s="295" t="s">
        <v>620</v>
      </c>
      <c r="P16" s="295" t="s">
        <v>621</v>
      </c>
    </row>
    <row r="17" spans="2:16" s="7" customFormat="1" ht="45.75" customHeight="1">
      <c r="B17" s="413"/>
      <c r="C17" s="413"/>
      <c r="D17" s="413"/>
      <c r="E17" s="532"/>
      <c r="F17" s="296" t="s">
        <v>231</v>
      </c>
      <c r="G17" s="296" t="s">
        <v>232</v>
      </c>
      <c r="H17" s="15">
        <v>4</v>
      </c>
      <c r="I17" s="16">
        <f>1/4</f>
        <v>0.25</v>
      </c>
      <c r="J17" s="16">
        <f>2/4</f>
        <v>0.5</v>
      </c>
      <c r="K17" s="16">
        <f>3/4</f>
        <v>0.75</v>
      </c>
      <c r="L17" s="49">
        <v>43466</v>
      </c>
      <c r="M17" s="50">
        <v>43830</v>
      </c>
      <c r="N17" s="164" t="s">
        <v>233</v>
      </c>
      <c r="O17" s="296" t="s">
        <v>622</v>
      </c>
      <c r="P17" s="15" t="s">
        <v>498</v>
      </c>
    </row>
    <row r="18" spans="2:16" s="7" customFormat="1" ht="51" customHeight="1">
      <c r="B18" s="413"/>
      <c r="C18" s="413"/>
      <c r="D18" s="413"/>
      <c r="E18" s="532"/>
      <c r="F18" s="17" t="s">
        <v>236</v>
      </c>
      <c r="G18" s="319" t="s">
        <v>235</v>
      </c>
      <c r="H18" s="227">
        <v>12</v>
      </c>
      <c r="I18" s="228">
        <f>3/12</f>
        <v>0.25</v>
      </c>
      <c r="J18" s="228">
        <f>6/12</f>
        <v>0.5</v>
      </c>
      <c r="K18" s="228">
        <f>9/12</f>
        <v>0.75</v>
      </c>
      <c r="L18" s="49">
        <v>43466</v>
      </c>
      <c r="M18" s="50">
        <v>43830</v>
      </c>
      <c r="N18" s="165" t="s">
        <v>234</v>
      </c>
      <c r="O18" s="296" t="s">
        <v>499</v>
      </c>
      <c r="P18" s="296" t="s">
        <v>500</v>
      </c>
    </row>
    <row r="19" spans="2:16" s="7" customFormat="1" ht="45.75" customHeight="1">
      <c r="B19" s="414"/>
      <c r="C19" s="414"/>
      <c r="D19" s="414"/>
      <c r="E19" s="431"/>
      <c r="F19" s="256" t="s">
        <v>237</v>
      </c>
      <c r="G19" s="190" t="s">
        <v>238</v>
      </c>
      <c r="H19" s="60">
        <v>12</v>
      </c>
      <c r="I19" s="225">
        <f>3/12</f>
        <v>0.25</v>
      </c>
      <c r="J19" s="225">
        <f>6/12</f>
        <v>0.5</v>
      </c>
      <c r="K19" s="225">
        <f>9/12</f>
        <v>0.75</v>
      </c>
      <c r="L19" s="49">
        <v>43466</v>
      </c>
      <c r="M19" s="50">
        <v>43830</v>
      </c>
      <c r="N19" s="165" t="s">
        <v>234</v>
      </c>
      <c r="O19" s="19" t="s">
        <v>501</v>
      </c>
      <c r="P19" s="15" t="s">
        <v>502</v>
      </c>
    </row>
    <row r="20" spans="2:16" s="69" customFormat="1" ht="45.75" customHeight="1">
      <c r="B20" s="294"/>
      <c r="C20" s="294"/>
      <c r="D20" s="294"/>
      <c r="E20" s="289"/>
      <c r="F20" s="265" t="s">
        <v>401</v>
      </c>
      <c r="G20" s="266" t="s">
        <v>442</v>
      </c>
      <c r="H20" s="267">
        <v>3</v>
      </c>
      <c r="I20" s="267" t="s">
        <v>444</v>
      </c>
      <c r="J20" s="320">
        <f>1/3</f>
        <v>0.33333333333333331</v>
      </c>
      <c r="K20" s="320">
        <f>2/3</f>
        <v>0.66666666666666663</v>
      </c>
      <c r="L20" s="49">
        <v>43466</v>
      </c>
      <c r="M20" s="50">
        <v>43830</v>
      </c>
      <c r="N20" s="165" t="s">
        <v>234</v>
      </c>
      <c r="O20" s="296" t="s">
        <v>503</v>
      </c>
      <c r="P20" s="296" t="s">
        <v>623</v>
      </c>
    </row>
    <row r="21" spans="2:16" ht="123" customHeight="1">
      <c r="B21" s="17" t="s">
        <v>216</v>
      </c>
      <c r="C21" s="256" t="s">
        <v>109</v>
      </c>
      <c r="D21" s="256" t="s">
        <v>110</v>
      </c>
      <c r="E21" s="256" t="s">
        <v>215</v>
      </c>
      <c r="F21" s="256" t="s">
        <v>213</v>
      </c>
      <c r="G21" s="266" t="s">
        <v>223</v>
      </c>
      <c r="H21" s="225">
        <v>1</v>
      </c>
      <c r="I21" s="225">
        <f>1/3</f>
        <v>0.33333333333333331</v>
      </c>
      <c r="J21" s="225">
        <f>1/3</f>
        <v>0.33333333333333331</v>
      </c>
      <c r="K21" s="225">
        <f>3/3</f>
        <v>1</v>
      </c>
      <c r="L21" s="49">
        <v>43466</v>
      </c>
      <c r="M21" s="50">
        <v>43830</v>
      </c>
      <c r="N21" s="165" t="s">
        <v>234</v>
      </c>
      <c r="O21" s="296" t="s">
        <v>504</v>
      </c>
      <c r="P21" s="296"/>
    </row>
    <row r="22" spans="2:16" ht="24.75" customHeight="1">
      <c r="I22" s="386">
        <f>AVERAGE(I13:I21)</f>
        <v>0.26666666666666666</v>
      </c>
      <c r="J22" s="386">
        <f>AVERAGE(J13:J21)</f>
        <v>0.51851851851851849</v>
      </c>
      <c r="K22" s="386">
        <f>AVERAGE(K13:K21)</f>
        <v>0.83333333333333337</v>
      </c>
      <c r="M22" s="402" t="s">
        <v>7</v>
      </c>
      <c r="N22" s="402"/>
      <c r="O22" s="291"/>
      <c r="P22" s="291"/>
    </row>
    <row r="23" spans="2:16" ht="24.75" customHeight="1">
      <c r="J23" s="4"/>
      <c r="M23" s="5"/>
    </row>
    <row r="24" spans="2:16" ht="24.75" customHeight="1">
      <c r="J24" s="4"/>
      <c r="M24" s="5"/>
    </row>
    <row r="25" spans="2:16" ht="24.75" customHeight="1"/>
    <row r="26" spans="2:16" ht="24.75" customHeight="1"/>
    <row r="27" spans="2:16" ht="24.75" customHeight="1"/>
    <row r="28" spans="2:16" ht="24.75" customHeight="1"/>
  </sheetData>
  <mergeCells count="27">
    <mergeCell ref="M22:N22"/>
    <mergeCell ref="L11:L12"/>
    <mergeCell ref="M11:M12"/>
    <mergeCell ref="N11:N12"/>
    <mergeCell ref="O11:O12"/>
    <mergeCell ref="P11:P12"/>
    <mergeCell ref="A1:A16"/>
    <mergeCell ref="B5:K5"/>
    <mergeCell ref="B6:K6"/>
    <mergeCell ref="B7:G7"/>
    <mergeCell ref="B8:H8"/>
    <mergeCell ref="B9:K9"/>
    <mergeCell ref="B10:K10"/>
    <mergeCell ref="B11:B12"/>
    <mergeCell ref="B1:C4"/>
    <mergeCell ref="C11:C12"/>
    <mergeCell ref="E11:E12"/>
    <mergeCell ref="D11:D12"/>
    <mergeCell ref="D1:J4"/>
    <mergeCell ref="B13:B19"/>
    <mergeCell ref="H11:H12"/>
    <mergeCell ref="I11:K11"/>
    <mergeCell ref="C13:C19"/>
    <mergeCell ref="D13:D19"/>
    <mergeCell ref="E13:E19"/>
    <mergeCell ref="F11:F12"/>
    <mergeCell ref="G11:G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20"/>
  <sheetViews>
    <sheetView topLeftCell="A4" workbookViewId="0">
      <selection activeCell="K11" sqref="K11"/>
    </sheetView>
  </sheetViews>
  <sheetFormatPr baseColWidth="10" defaultRowHeight="15"/>
  <cols>
    <col min="9" max="9" width="14.7109375" customWidth="1"/>
  </cols>
  <sheetData>
    <row r="1" spans="2:9">
      <c r="B1" s="596"/>
      <c r="C1" s="597" t="s">
        <v>505</v>
      </c>
      <c r="D1" s="598"/>
      <c r="E1" s="603" t="s">
        <v>521</v>
      </c>
      <c r="F1" s="603"/>
      <c r="G1" s="603"/>
      <c r="H1" s="603"/>
      <c r="I1" s="603"/>
    </row>
    <row r="2" spans="2:9">
      <c r="B2" s="596"/>
      <c r="C2" s="599"/>
      <c r="D2" s="600"/>
      <c r="E2" s="603"/>
      <c r="F2" s="603"/>
      <c r="G2" s="603"/>
      <c r="H2" s="603"/>
      <c r="I2" s="603"/>
    </row>
    <row r="3" spans="2:9">
      <c r="B3" s="596"/>
      <c r="C3" s="601"/>
      <c r="D3" s="602"/>
      <c r="E3" s="603"/>
      <c r="F3" s="603"/>
      <c r="G3" s="603"/>
      <c r="H3" s="603"/>
      <c r="I3" s="603"/>
    </row>
    <row r="4" spans="2:9" ht="31.5">
      <c r="B4" s="596"/>
      <c r="C4" s="604" t="s">
        <v>506</v>
      </c>
      <c r="D4" s="605"/>
      <c r="E4" s="605"/>
      <c r="F4" s="605"/>
      <c r="G4" s="605"/>
      <c r="H4" s="605"/>
      <c r="I4" s="167" t="s">
        <v>507</v>
      </c>
    </row>
    <row r="5" spans="2:9" ht="15.75">
      <c r="B5" s="596"/>
      <c r="C5" s="606" t="s">
        <v>604</v>
      </c>
      <c r="D5" s="606"/>
      <c r="E5" s="606"/>
      <c r="F5" s="606"/>
      <c r="G5" s="606"/>
      <c r="H5" s="606"/>
      <c r="I5" s="286">
        <v>0.63</v>
      </c>
    </row>
    <row r="6" spans="2:9" ht="15.75">
      <c r="B6" s="596"/>
      <c r="C6" s="606" t="s">
        <v>508</v>
      </c>
      <c r="D6" s="606"/>
      <c r="E6" s="606"/>
      <c r="F6" s="606"/>
      <c r="G6" s="606"/>
      <c r="H6" s="606"/>
      <c r="I6" s="286">
        <v>0.47</v>
      </c>
    </row>
    <row r="7" spans="2:9" ht="15.75">
      <c r="B7" s="596"/>
      <c r="C7" s="607" t="s">
        <v>509</v>
      </c>
      <c r="D7" s="608"/>
      <c r="E7" s="608"/>
      <c r="F7" s="608"/>
      <c r="G7" s="608"/>
      <c r="H7" s="608"/>
      <c r="I7" s="286">
        <v>0.65</v>
      </c>
    </row>
    <row r="8" spans="2:9" ht="15.75">
      <c r="B8" s="596"/>
      <c r="C8" s="609" t="s">
        <v>9</v>
      </c>
      <c r="D8" s="609"/>
      <c r="E8" s="609"/>
      <c r="F8" s="609"/>
      <c r="G8" s="609"/>
      <c r="H8" s="609"/>
      <c r="I8" s="286">
        <v>0.64</v>
      </c>
    </row>
    <row r="9" spans="2:9" ht="15.75">
      <c r="B9" s="596"/>
      <c r="C9" s="609" t="s">
        <v>10</v>
      </c>
      <c r="D9" s="609"/>
      <c r="E9" s="609"/>
      <c r="F9" s="609"/>
      <c r="G9" s="609"/>
      <c r="H9" s="609"/>
      <c r="I9" s="286">
        <v>0.82</v>
      </c>
    </row>
    <row r="10" spans="2:9" ht="15.75">
      <c r="B10" s="596"/>
      <c r="C10" s="609" t="s">
        <v>510</v>
      </c>
      <c r="D10" s="609"/>
      <c r="E10" s="609"/>
      <c r="F10" s="609"/>
      <c r="G10" s="609"/>
      <c r="H10" s="609"/>
      <c r="I10" s="286">
        <v>0.35</v>
      </c>
    </row>
    <row r="11" spans="2:9" ht="15.75">
      <c r="B11" s="596"/>
      <c r="C11" s="612" t="s">
        <v>511</v>
      </c>
      <c r="D11" s="613"/>
      <c r="E11" s="613"/>
      <c r="F11" s="613"/>
      <c r="G11" s="613"/>
      <c r="H11" s="613"/>
      <c r="I11" s="286">
        <v>0.77</v>
      </c>
    </row>
    <row r="12" spans="2:9" ht="15.75">
      <c r="B12" s="596"/>
      <c r="C12" s="609" t="s">
        <v>512</v>
      </c>
      <c r="D12" s="609"/>
      <c r="E12" s="609"/>
      <c r="F12" s="609"/>
      <c r="G12" s="609"/>
      <c r="H12" s="609"/>
      <c r="I12" s="286">
        <v>0.6</v>
      </c>
    </row>
    <row r="13" spans="2:9" ht="15.75">
      <c r="B13" s="596"/>
      <c r="C13" s="609" t="s">
        <v>513</v>
      </c>
      <c r="D13" s="609"/>
      <c r="E13" s="609"/>
      <c r="F13" s="609"/>
      <c r="G13" s="609"/>
      <c r="H13" s="609"/>
      <c r="I13" s="286">
        <v>0.74</v>
      </c>
    </row>
    <row r="14" spans="2:9" ht="15.75">
      <c r="B14" s="596"/>
      <c r="C14" s="606" t="s">
        <v>514</v>
      </c>
      <c r="D14" s="606"/>
      <c r="E14" s="606"/>
      <c r="F14" s="606"/>
      <c r="G14" s="606"/>
      <c r="H14" s="606"/>
      <c r="I14" s="286">
        <v>0.48</v>
      </c>
    </row>
    <row r="15" spans="2:9" ht="15.75">
      <c r="B15" s="596"/>
      <c r="C15" s="614" t="s">
        <v>515</v>
      </c>
      <c r="D15" s="614"/>
      <c r="E15" s="614"/>
      <c r="F15" s="614"/>
      <c r="G15" s="614"/>
      <c r="H15" s="614"/>
      <c r="I15" s="286">
        <v>0.72</v>
      </c>
    </row>
    <row r="16" spans="2:9" ht="15.75">
      <c r="B16" s="596"/>
      <c r="C16" s="606" t="s">
        <v>516</v>
      </c>
      <c r="D16" s="606"/>
      <c r="E16" s="606"/>
      <c r="F16" s="606"/>
      <c r="G16" s="606"/>
      <c r="H16" s="606"/>
      <c r="I16" s="286">
        <v>0.81</v>
      </c>
    </row>
    <row r="17" spans="2:9" ht="15.75">
      <c r="B17" s="596"/>
      <c r="C17" s="606" t="s">
        <v>517</v>
      </c>
      <c r="D17" s="606"/>
      <c r="E17" s="606"/>
      <c r="F17" s="606"/>
      <c r="G17" s="606"/>
      <c r="H17" s="606"/>
      <c r="I17" s="286">
        <v>0.55000000000000004</v>
      </c>
    </row>
    <row r="18" spans="2:9" ht="15.75">
      <c r="B18" s="596"/>
      <c r="C18" s="606" t="s">
        <v>518</v>
      </c>
      <c r="D18" s="606"/>
      <c r="E18" s="606"/>
      <c r="F18" s="606"/>
      <c r="G18" s="606"/>
      <c r="H18" s="606"/>
      <c r="I18" s="286">
        <v>0.63</v>
      </c>
    </row>
    <row r="19" spans="2:9" ht="15.75">
      <c r="B19" s="596"/>
      <c r="C19" s="606" t="s">
        <v>519</v>
      </c>
      <c r="D19" s="606"/>
      <c r="E19" s="606"/>
      <c r="F19" s="606"/>
      <c r="G19" s="606"/>
      <c r="H19" s="606"/>
      <c r="I19" s="286">
        <v>0.27</v>
      </c>
    </row>
    <row r="20" spans="2:9" ht="15.75">
      <c r="B20" s="596"/>
      <c r="C20" s="610" t="s">
        <v>520</v>
      </c>
      <c r="D20" s="611"/>
      <c r="E20" s="611"/>
      <c r="F20" s="611"/>
      <c r="G20" s="611"/>
      <c r="H20" s="611"/>
      <c r="I20" s="285">
        <f>AVERAGE(I5:I19)</f>
        <v>0.60866666666666669</v>
      </c>
    </row>
  </sheetData>
  <mergeCells count="20">
    <mergeCell ref="C13:H13"/>
    <mergeCell ref="C14:H14"/>
    <mergeCell ref="C15:H15"/>
    <mergeCell ref="C16:H16"/>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20"/>
  <sheetViews>
    <sheetView topLeftCell="A4" workbookViewId="0">
      <selection activeCell="K14" sqref="K14"/>
    </sheetView>
  </sheetViews>
  <sheetFormatPr baseColWidth="10" defaultRowHeight="15"/>
  <sheetData>
    <row r="1" spans="2:9">
      <c r="B1" s="596"/>
      <c r="C1" s="597" t="s">
        <v>505</v>
      </c>
      <c r="D1" s="598"/>
      <c r="E1" s="603" t="s">
        <v>522</v>
      </c>
      <c r="F1" s="603"/>
      <c r="G1" s="603"/>
      <c r="H1" s="603"/>
      <c r="I1" s="603"/>
    </row>
    <row r="2" spans="2:9">
      <c r="B2" s="596"/>
      <c r="C2" s="599"/>
      <c r="D2" s="600"/>
      <c r="E2" s="603"/>
      <c r="F2" s="603"/>
      <c r="G2" s="603"/>
      <c r="H2" s="603"/>
      <c r="I2" s="603"/>
    </row>
    <row r="3" spans="2:9">
      <c r="B3" s="596"/>
      <c r="C3" s="601"/>
      <c r="D3" s="602"/>
      <c r="E3" s="603"/>
      <c r="F3" s="603"/>
      <c r="G3" s="603"/>
      <c r="H3" s="603"/>
      <c r="I3" s="603"/>
    </row>
    <row r="4" spans="2:9" ht="47.25">
      <c r="B4" s="596"/>
      <c r="C4" s="604" t="s">
        <v>506</v>
      </c>
      <c r="D4" s="605"/>
      <c r="E4" s="605"/>
      <c r="F4" s="605"/>
      <c r="G4" s="605"/>
      <c r="H4" s="605"/>
      <c r="I4" s="167" t="s">
        <v>507</v>
      </c>
    </row>
    <row r="5" spans="2:9" ht="15.75">
      <c r="B5" s="596"/>
      <c r="C5" s="606" t="s">
        <v>629</v>
      </c>
      <c r="D5" s="606"/>
      <c r="E5" s="606"/>
      <c r="F5" s="606"/>
      <c r="G5" s="606"/>
      <c r="H5" s="606"/>
      <c r="I5" s="168">
        <v>0.74</v>
      </c>
    </row>
    <row r="6" spans="2:9" ht="15.75">
      <c r="B6" s="596"/>
      <c r="C6" s="606" t="s">
        <v>508</v>
      </c>
      <c r="D6" s="606"/>
      <c r="E6" s="606"/>
      <c r="F6" s="606"/>
      <c r="G6" s="606"/>
      <c r="H6" s="606"/>
      <c r="I6" s="169">
        <v>0.69</v>
      </c>
    </row>
    <row r="7" spans="2:9" ht="15.75">
      <c r="B7" s="596"/>
      <c r="C7" s="607" t="s">
        <v>509</v>
      </c>
      <c r="D7" s="608"/>
      <c r="E7" s="608"/>
      <c r="F7" s="608"/>
      <c r="G7" s="608"/>
      <c r="H7" s="608"/>
      <c r="I7" s="170">
        <v>0.38</v>
      </c>
    </row>
    <row r="8" spans="2:9" ht="15.75">
      <c r="B8" s="596"/>
      <c r="C8" s="609" t="s">
        <v>9</v>
      </c>
      <c r="D8" s="609"/>
      <c r="E8" s="609"/>
      <c r="F8" s="609"/>
      <c r="G8" s="609"/>
      <c r="H8" s="609"/>
      <c r="I8" s="170">
        <v>0.75</v>
      </c>
    </row>
    <row r="9" spans="2:9" ht="15.75">
      <c r="B9" s="596"/>
      <c r="C9" s="609" t="s">
        <v>10</v>
      </c>
      <c r="D9" s="609"/>
      <c r="E9" s="609"/>
      <c r="F9" s="609"/>
      <c r="G9" s="609"/>
      <c r="H9" s="609"/>
      <c r="I9" s="170">
        <v>0.78</v>
      </c>
    </row>
    <row r="10" spans="2:9" ht="15.75">
      <c r="B10" s="596"/>
      <c r="C10" s="609" t="s">
        <v>510</v>
      </c>
      <c r="D10" s="609"/>
      <c r="E10" s="609"/>
      <c r="F10" s="609"/>
      <c r="G10" s="609"/>
      <c r="H10" s="609"/>
      <c r="I10" s="170">
        <v>0.56999999999999995</v>
      </c>
    </row>
    <row r="11" spans="2:9" ht="15.75">
      <c r="B11" s="596"/>
      <c r="C11" s="615" t="s">
        <v>511</v>
      </c>
      <c r="D11" s="616"/>
      <c r="E11" s="616"/>
      <c r="F11" s="616"/>
      <c r="G11" s="616"/>
      <c r="H11" s="616"/>
      <c r="I11" s="170">
        <v>0.72</v>
      </c>
    </row>
    <row r="12" spans="2:9" ht="15.75">
      <c r="B12" s="596"/>
      <c r="C12" s="609" t="s">
        <v>512</v>
      </c>
      <c r="D12" s="609"/>
      <c r="E12" s="609"/>
      <c r="F12" s="609"/>
      <c r="G12" s="609"/>
      <c r="H12" s="609"/>
      <c r="I12" s="170">
        <v>0.66</v>
      </c>
    </row>
    <row r="13" spans="2:9" ht="15.75">
      <c r="B13" s="596"/>
      <c r="C13" s="609" t="s">
        <v>513</v>
      </c>
      <c r="D13" s="609"/>
      <c r="E13" s="609"/>
      <c r="F13" s="609"/>
      <c r="G13" s="609"/>
      <c r="H13" s="609"/>
      <c r="I13" s="170">
        <v>0.75</v>
      </c>
    </row>
    <row r="14" spans="2:9" ht="15.75">
      <c r="B14" s="596"/>
      <c r="C14" s="606" t="s">
        <v>514</v>
      </c>
      <c r="D14" s="606"/>
      <c r="E14" s="606"/>
      <c r="F14" s="606"/>
      <c r="G14" s="606"/>
      <c r="H14" s="606"/>
      <c r="I14" s="170">
        <v>0.63</v>
      </c>
    </row>
    <row r="15" spans="2:9" ht="15.75">
      <c r="B15" s="596"/>
      <c r="C15" s="606" t="s">
        <v>515</v>
      </c>
      <c r="D15" s="606"/>
      <c r="E15" s="606"/>
      <c r="F15" s="606"/>
      <c r="G15" s="606"/>
      <c r="H15" s="606"/>
      <c r="I15" s="170">
        <v>0.78</v>
      </c>
    </row>
    <row r="16" spans="2:9" ht="15.75">
      <c r="B16" s="596"/>
      <c r="C16" s="606" t="s">
        <v>516</v>
      </c>
      <c r="D16" s="606"/>
      <c r="E16" s="606"/>
      <c r="F16" s="606"/>
      <c r="G16" s="606"/>
      <c r="H16" s="606"/>
      <c r="I16" s="170">
        <v>0.9</v>
      </c>
    </row>
    <row r="17" spans="2:9" ht="15.75">
      <c r="B17" s="596"/>
      <c r="C17" s="606" t="s">
        <v>517</v>
      </c>
      <c r="D17" s="606"/>
      <c r="E17" s="606"/>
      <c r="F17" s="606"/>
      <c r="G17" s="606"/>
      <c r="H17" s="606"/>
      <c r="I17" s="170">
        <v>0.83</v>
      </c>
    </row>
    <row r="18" spans="2:9" ht="15.75">
      <c r="B18" s="596"/>
      <c r="C18" s="606" t="s">
        <v>518</v>
      </c>
      <c r="D18" s="606"/>
      <c r="E18" s="606"/>
      <c r="F18" s="606"/>
      <c r="G18" s="606"/>
      <c r="H18" s="606"/>
      <c r="I18" s="170">
        <v>0.75</v>
      </c>
    </row>
    <row r="19" spans="2:9" ht="15.75">
      <c r="B19" s="596"/>
      <c r="C19" s="606" t="s">
        <v>519</v>
      </c>
      <c r="D19" s="606"/>
      <c r="E19" s="606"/>
      <c r="F19" s="606"/>
      <c r="G19" s="606"/>
      <c r="H19" s="606"/>
      <c r="I19" s="170">
        <v>0.52</v>
      </c>
    </row>
    <row r="20" spans="2:9" ht="15.75">
      <c r="B20" s="596"/>
      <c r="C20" s="610" t="s">
        <v>520</v>
      </c>
      <c r="D20" s="611"/>
      <c r="E20" s="611"/>
      <c r="F20" s="611"/>
      <c r="G20" s="611"/>
      <c r="H20" s="611"/>
      <c r="I20" s="171">
        <f>AVERAGE(I5:I19)</f>
        <v>0.69666666666666666</v>
      </c>
    </row>
  </sheetData>
  <mergeCells count="20">
    <mergeCell ref="C13:H13"/>
    <mergeCell ref="C14:H14"/>
    <mergeCell ref="C15:H15"/>
    <mergeCell ref="C16:H16"/>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20"/>
  <sheetViews>
    <sheetView workbookViewId="0">
      <selection activeCell="L11" sqref="L11"/>
    </sheetView>
  </sheetViews>
  <sheetFormatPr baseColWidth="10" defaultRowHeight="15"/>
  <sheetData>
    <row r="1" spans="2:10">
      <c r="B1" s="596"/>
      <c r="C1" s="597" t="s">
        <v>505</v>
      </c>
      <c r="D1" s="598"/>
      <c r="E1" s="603" t="s">
        <v>627</v>
      </c>
      <c r="F1" s="603"/>
      <c r="G1" s="603"/>
      <c r="H1" s="603"/>
      <c r="I1" s="603"/>
    </row>
    <row r="2" spans="2:10">
      <c r="B2" s="596"/>
      <c r="C2" s="599"/>
      <c r="D2" s="600"/>
      <c r="E2" s="603"/>
      <c r="F2" s="603"/>
      <c r="G2" s="603"/>
      <c r="H2" s="603"/>
      <c r="I2" s="603"/>
    </row>
    <row r="3" spans="2:10">
      <c r="B3" s="596"/>
      <c r="C3" s="601"/>
      <c r="D3" s="602"/>
      <c r="E3" s="603"/>
      <c r="F3" s="603"/>
      <c r="G3" s="603"/>
      <c r="H3" s="603"/>
      <c r="I3" s="603"/>
    </row>
    <row r="4" spans="2:10" ht="47.25">
      <c r="B4" s="596"/>
      <c r="C4" s="604" t="s">
        <v>506</v>
      </c>
      <c r="D4" s="605"/>
      <c r="E4" s="605"/>
      <c r="F4" s="605"/>
      <c r="G4" s="605"/>
      <c r="H4" s="605"/>
      <c r="I4" s="167" t="s">
        <v>507</v>
      </c>
    </row>
    <row r="5" spans="2:10" ht="15.75">
      <c r="B5" s="596"/>
      <c r="C5" s="606" t="s">
        <v>629</v>
      </c>
      <c r="D5" s="606"/>
      <c r="E5" s="606"/>
      <c r="F5" s="606"/>
      <c r="G5" s="606"/>
      <c r="H5" s="606"/>
      <c r="I5" s="168">
        <v>0.78</v>
      </c>
    </row>
    <row r="6" spans="2:10" ht="15.75">
      <c r="B6" s="596"/>
      <c r="C6" s="606" t="s">
        <v>508</v>
      </c>
      <c r="D6" s="606"/>
      <c r="E6" s="606"/>
      <c r="F6" s="606"/>
      <c r="G6" s="606"/>
      <c r="H6" s="606"/>
      <c r="I6" s="169">
        <v>0.75</v>
      </c>
    </row>
    <row r="7" spans="2:10" ht="15.75">
      <c r="B7" s="596"/>
      <c r="C7" s="607" t="s">
        <v>509</v>
      </c>
      <c r="D7" s="608"/>
      <c r="E7" s="608"/>
      <c r="F7" s="608"/>
      <c r="G7" s="608"/>
      <c r="H7" s="608"/>
      <c r="I7" s="170">
        <v>0.48</v>
      </c>
    </row>
    <row r="8" spans="2:10" ht="15.75">
      <c r="B8" s="596"/>
      <c r="C8" s="609" t="s">
        <v>9</v>
      </c>
      <c r="D8" s="609"/>
      <c r="E8" s="609"/>
      <c r="F8" s="609"/>
      <c r="G8" s="609"/>
      <c r="H8" s="609"/>
      <c r="I8" s="170">
        <v>0.76</v>
      </c>
    </row>
    <row r="9" spans="2:10" ht="15.75">
      <c r="B9" s="596"/>
      <c r="C9" s="609" t="s">
        <v>10</v>
      </c>
      <c r="D9" s="609"/>
      <c r="E9" s="609"/>
      <c r="F9" s="609"/>
      <c r="G9" s="609"/>
      <c r="H9" s="609"/>
      <c r="I9" s="170">
        <v>0.83</v>
      </c>
    </row>
    <row r="10" spans="2:10" ht="15.75">
      <c r="B10" s="596"/>
      <c r="C10" s="609" t="s">
        <v>510</v>
      </c>
      <c r="D10" s="609"/>
      <c r="E10" s="609"/>
      <c r="F10" s="609"/>
      <c r="G10" s="609"/>
      <c r="H10" s="609"/>
      <c r="I10" s="170">
        <v>0.72</v>
      </c>
    </row>
    <row r="11" spans="2:10" ht="15.75">
      <c r="B11" s="596"/>
      <c r="C11" s="615" t="s">
        <v>511</v>
      </c>
      <c r="D11" s="616"/>
      <c r="E11" s="616"/>
      <c r="F11" s="616"/>
      <c r="G11" s="616"/>
      <c r="H11" s="616"/>
      <c r="I11" s="170">
        <v>0.77</v>
      </c>
    </row>
    <row r="12" spans="2:10" ht="15.75">
      <c r="B12" s="596"/>
      <c r="C12" s="609" t="s">
        <v>512</v>
      </c>
      <c r="D12" s="609"/>
      <c r="E12" s="609"/>
      <c r="F12" s="609"/>
      <c r="G12" s="609"/>
      <c r="H12" s="609"/>
      <c r="I12" s="170">
        <v>0.72</v>
      </c>
    </row>
    <row r="13" spans="2:10" ht="15.75">
      <c r="B13" s="596"/>
      <c r="C13" s="609" t="s">
        <v>513</v>
      </c>
      <c r="D13" s="609"/>
      <c r="E13" s="609"/>
      <c r="F13" s="609"/>
      <c r="G13" s="609"/>
      <c r="H13" s="609"/>
      <c r="I13" s="170">
        <v>0.75</v>
      </c>
    </row>
    <row r="14" spans="2:10" ht="15.75">
      <c r="B14" s="596"/>
      <c r="C14" s="606" t="s">
        <v>514</v>
      </c>
      <c r="D14" s="606"/>
      <c r="E14" s="606"/>
      <c r="F14" s="606"/>
      <c r="G14" s="606"/>
      <c r="H14" s="606"/>
      <c r="I14" s="170">
        <v>0.78</v>
      </c>
    </row>
    <row r="15" spans="2:10" ht="15.75">
      <c r="B15" s="596"/>
      <c r="C15" s="606" t="s">
        <v>515</v>
      </c>
      <c r="D15" s="606"/>
      <c r="E15" s="606"/>
      <c r="F15" s="606"/>
      <c r="G15" s="606"/>
      <c r="H15" s="606"/>
      <c r="I15" s="170">
        <v>0.78</v>
      </c>
      <c r="J15" s="394"/>
    </row>
    <row r="16" spans="2:10" ht="15.75">
      <c r="B16" s="596"/>
      <c r="C16" s="606" t="s">
        <v>516</v>
      </c>
      <c r="D16" s="606"/>
      <c r="E16" s="606"/>
      <c r="F16" s="606"/>
      <c r="G16" s="606"/>
      <c r="H16" s="606"/>
      <c r="I16" s="170">
        <v>0.95</v>
      </c>
    </row>
    <row r="17" spans="2:9" ht="15.75">
      <c r="B17" s="596"/>
      <c r="C17" s="606" t="s">
        <v>517</v>
      </c>
      <c r="D17" s="606"/>
      <c r="E17" s="606"/>
      <c r="F17" s="606"/>
      <c r="G17" s="606"/>
      <c r="H17" s="606"/>
      <c r="I17" s="170">
        <v>0.95</v>
      </c>
    </row>
    <row r="18" spans="2:9" ht="15.75">
      <c r="B18" s="596"/>
      <c r="C18" s="606" t="s">
        <v>518</v>
      </c>
      <c r="D18" s="606"/>
      <c r="E18" s="606"/>
      <c r="F18" s="606"/>
      <c r="G18" s="606"/>
      <c r="H18" s="606"/>
      <c r="I18" s="170">
        <v>0.9</v>
      </c>
    </row>
    <row r="19" spans="2:9" ht="15.75">
      <c r="B19" s="596"/>
      <c r="C19" s="606" t="s">
        <v>519</v>
      </c>
      <c r="D19" s="606"/>
      <c r="E19" s="606"/>
      <c r="F19" s="606"/>
      <c r="G19" s="606"/>
      <c r="H19" s="606"/>
      <c r="I19" s="170">
        <v>0.83</v>
      </c>
    </row>
    <row r="20" spans="2:9" ht="15.75">
      <c r="B20" s="596"/>
      <c r="C20" s="610" t="s">
        <v>520</v>
      </c>
      <c r="D20" s="611"/>
      <c r="E20" s="611"/>
      <c r="F20" s="611"/>
      <c r="G20" s="611"/>
      <c r="H20" s="611"/>
      <c r="I20" s="171">
        <f>AVERAGE(I5:I19)</f>
        <v>0.78333333333333321</v>
      </c>
    </row>
  </sheetData>
  <mergeCells count="20">
    <mergeCell ref="C13:H13"/>
    <mergeCell ref="C14:H14"/>
    <mergeCell ref="C15:H15"/>
    <mergeCell ref="C16:H16"/>
    <mergeCell ref="B1:B20"/>
    <mergeCell ref="C1:D3"/>
    <mergeCell ref="E1:I3"/>
    <mergeCell ref="C4:H4"/>
    <mergeCell ref="C5:H5"/>
    <mergeCell ref="C6:H6"/>
    <mergeCell ref="C7:H7"/>
    <mergeCell ref="C8:H8"/>
    <mergeCell ref="C9:H9"/>
    <mergeCell ref="C10:H10"/>
    <mergeCell ref="C17:H17"/>
    <mergeCell ref="C18:H18"/>
    <mergeCell ref="C19:H19"/>
    <mergeCell ref="C20:H20"/>
    <mergeCell ref="C11:H11"/>
    <mergeCell ref="C12:H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tabSelected="1" topLeftCell="A5" workbookViewId="0">
      <selection activeCell="M11" sqref="M11"/>
    </sheetView>
  </sheetViews>
  <sheetFormatPr baseColWidth="10" defaultRowHeight="15"/>
  <sheetData>
    <row r="1" spans="1:10">
      <c r="A1" s="596"/>
      <c r="B1" s="597" t="s">
        <v>505</v>
      </c>
      <c r="C1" s="598"/>
      <c r="D1" s="617" t="s">
        <v>626</v>
      </c>
      <c r="E1" s="618"/>
      <c r="F1" s="618"/>
      <c r="G1" s="618"/>
      <c r="H1" s="618"/>
      <c r="I1" s="618"/>
      <c r="J1" s="618"/>
    </row>
    <row r="2" spans="1:10">
      <c r="A2" s="596"/>
      <c r="B2" s="599"/>
      <c r="C2" s="600"/>
      <c r="D2" s="617"/>
      <c r="E2" s="618"/>
      <c r="F2" s="618"/>
      <c r="G2" s="618"/>
      <c r="H2" s="618"/>
      <c r="I2" s="618"/>
      <c r="J2" s="618"/>
    </row>
    <row r="3" spans="1:10">
      <c r="A3" s="596"/>
      <c r="B3" s="601"/>
      <c r="C3" s="602"/>
      <c r="D3" s="619"/>
      <c r="E3" s="620"/>
      <c r="F3" s="620"/>
      <c r="G3" s="620"/>
      <c r="H3" s="620"/>
      <c r="I3" s="620"/>
      <c r="J3" s="620"/>
    </row>
    <row r="4" spans="1:10" ht="63">
      <c r="A4" s="596"/>
      <c r="B4" s="604" t="s">
        <v>506</v>
      </c>
      <c r="C4" s="605"/>
      <c r="D4" s="605"/>
      <c r="E4" s="605"/>
      <c r="F4" s="605"/>
      <c r="G4" s="605"/>
      <c r="H4" s="172" t="s">
        <v>523</v>
      </c>
      <c r="I4" s="172" t="s">
        <v>524</v>
      </c>
      <c r="J4" s="172" t="s">
        <v>525</v>
      </c>
    </row>
    <row r="5" spans="1:10" ht="15.75">
      <c r="A5" s="596"/>
      <c r="B5" s="606" t="s">
        <v>629</v>
      </c>
      <c r="C5" s="606"/>
      <c r="D5" s="606"/>
      <c r="E5" s="606"/>
      <c r="F5" s="606"/>
      <c r="G5" s="606"/>
      <c r="H5" s="286">
        <v>0.63</v>
      </c>
      <c r="I5" s="168">
        <v>0.74</v>
      </c>
      <c r="J5" s="168">
        <v>0.78</v>
      </c>
    </row>
    <row r="6" spans="1:10" ht="15.75">
      <c r="A6" s="596"/>
      <c r="B6" s="606" t="s">
        <v>508</v>
      </c>
      <c r="C6" s="606"/>
      <c r="D6" s="606"/>
      <c r="E6" s="606"/>
      <c r="F6" s="606"/>
      <c r="G6" s="606"/>
      <c r="H6" s="286">
        <v>0.47</v>
      </c>
      <c r="I6" s="169">
        <v>0.69</v>
      </c>
      <c r="J6" s="169">
        <v>0.75</v>
      </c>
    </row>
    <row r="7" spans="1:10" ht="15.75">
      <c r="A7" s="596"/>
      <c r="B7" s="607" t="s">
        <v>509</v>
      </c>
      <c r="C7" s="608"/>
      <c r="D7" s="608"/>
      <c r="E7" s="608"/>
      <c r="F7" s="608"/>
      <c r="G7" s="608"/>
      <c r="H7" s="286">
        <v>0.65</v>
      </c>
      <c r="I7" s="170">
        <v>0.38</v>
      </c>
      <c r="J7" s="170">
        <v>0.48</v>
      </c>
    </row>
    <row r="8" spans="1:10" ht="15.75">
      <c r="A8" s="596"/>
      <c r="B8" s="606" t="s">
        <v>9</v>
      </c>
      <c r="C8" s="606"/>
      <c r="D8" s="606"/>
      <c r="E8" s="606"/>
      <c r="F8" s="606"/>
      <c r="G8" s="606"/>
      <c r="H8" s="286">
        <v>0.64</v>
      </c>
      <c r="I8" s="170">
        <v>0.75</v>
      </c>
      <c r="J8" s="170">
        <v>0.76</v>
      </c>
    </row>
    <row r="9" spans="1:10" ht="15.75">
      <c r="A9" s="596"/>
      <c r="B9" s="606" t="s">
        <v>10</v>
      </c>
      <c r="C9" s="606"/>
      <c r="D9" s="606"/>
      <c r="E9" s="606"/>
      <c r="F9" s="606"/>
      <c r="G9" s="606"/>
      <c r="H9" s="286">
        <v>0.82</v>
      </c>
      <c r="I9" s="170">
        <v>0.78</v>
      </c>
      <c r="J9" s="170">
        <v>0.83</v>
      </c>
    </row>
    <row r="10" spans="1:10" ht="15.75">
      <c r="A10" s="596"/>
      <c r="B10" s="606" t="s">
        <v>510</v>
      </c>
      <c r="C10" s="606"/>
      <c r="D10" s="606"/>
      <c r="E10" s="606"/>
      <c r="F10" s="606"/>
      <c r="G10" s="606"/>
      <c r="H10" s="286">
        <v>0.35</v>
      </c>
      <c r="I10" s="170">
        <v>0.56999999999999995</v>
      </c>
      <c r="J10" s="170">
        <v>0.72</v>
      </c>
    </row>
    <row r="11" spans="1:10" ht="15.75">
      <c r="A11" s="596"/>
      <c r="B11" s="607" t="s">
        <v>511</v>
      </c>
      <c r="C11" s="608"/>
      <c r="D11" s="608"/>
      <c r="E11" s="608"/>
      <c r="F11" s="608"/>
      <c r="G11" s="608"/>
      <c r="H11" s="286">
        <v>0.77</v>
      </c>
      <c r="I11" s="170">
        <v>0.72</v>
      </c>
      <c r="J11" s="170">
        <v>0.77</v>
      </c>
    </row>
    <row r="12" spans="1:10" ht="15.75">
      <c r="A12" s="596"/>
      <c r="B12" s="606" t="s">
        <v>512</v>
      </c>
      <c r="C12" s="606"/>
      <c r="D12" s="606"/>
      <c r="E12" s="606"/>
      <c r="F12" s="606"/>
      <c r="G12" s="606"/>
      <c r="H12" s="286">
        <v>0.6</v>
      </c>
      <c r="I12" s="170">
        <v>0.66</v>
      </c>
      <c r="J12" s="170">
        <v>0.72</v>
      </c>
    </row>
    <row r="13" spans="1:10" ht="15.75">
      <c r="A13" s="596"/>
      <c r="B13" s="606" t="s">
        <v>513</v>
      </c>
      <c r="C13" s="606"/>
      <c r="D13" s="606"/>
      <c r="E13" s="606"/>
      <c r="F13" s="606"/>
      <c r="G13" s="606"/>
      <c r="H13" s="286">
        <v>0.74</v>
      </c>
      <c r="I13" s="170">
        <v>0.75</v>
      </c>
      <c r="J13" s="170">
        <v>0.75</v>
      </c>
    </row>
    <row r="14" spans="1:10" ht="15.75">
      <c r="A14" s="596"/>
      <c r="B14" s="606" t="s">
        <v>514</v>
      </c>
      <c r="C14" s="606"/>
      <c r="D14" s="606"/>
      <c r="E14" s="606"/>
      <c r="F14" s="606"/>
      <c r="G14" s="606"/>
      <c r="H14" s="286">
        <v>0.48</v>
      </c>
      <c r="I14" s="170">
        <v>0.63</v>
      </c>
      <c r="J14" s="170">
        <v>0.78</v>
      </c>
    </row>
    <row r="15" spans="1:10" ht="15.75">
      <c r="A15" s="596"/>
      <c r="B15" s="606" t="s">
        <v>515</v>
      </c>
      <c r="C15" s="606"/>
      <c r="D15" s="606"/>
      <c r="E15" s="606"/>
      <c r="F15" s="606"/>
      <c r="G15" s="606"/>
      <c r="H15" s="286">
        <v>0.72</v>
      </c>
      <c r="I15" s="170">
        <v>0.78</v>
      </c>
      <c r="J15" s="170">
        <v>0.78</v>
      </c>
    </row>
    <row r="16" spans="1:10" ht="15.75">
      <c r="A16" s="596"/>
      <c r="B16" s="606" t="s">
        <v>516</v>
      </c>
      <c r="C16" s="606"/>
      <c r="D16" s="606"/>
      <c r="E16" s="606"/>
      <c r="F16" s="606"/>
      <c r="G16" s="606"/>
      <c r="H16" s="286">
        <v>0.81</v>
      </c>
      <c r="I16" s="170">
        <v>0.9</v>
      </c>
      <c r="J16" s="170">
        <v>0.95</v>
      </c>
    </row>
    <row r="17" spans="1:10" ht="15.75">
      <c r="A17" s="596"/>
      <c r="B17" s="606" t="s">
        <v>517</v>
      </c>
      <c r="C17" s="606"/>
      <c r="D17" s="606"/>
      <c r="E17" s="606"/>
      <c r="F17" s="606"/>
      <c r="G17" s="606"/>
      <c r="H17" s="286">
        <v>0.55000000000000004</v>
      </c>
      <c r="I17" s="170">
        <v>0.83</v>
      </c>
      <c r="J17" s="170">
        <v>0.95</v>
      </c>
    </row>
    <row r="18" spans="1:10" ht="15.75">
      <c r="A18" s="596"/>
      <c r="B18" s="606" t="s">
        <v>518</v>
      </c>
      <c r="C18" s="606"/>
      <c r="D18" s="606"/>
      <c r="E18" s="606"/>
      <c r="F18" s="606"/>
      <c r="G18" s="606"/>
      <c r="H18" s="286">
        <v>0.63</v>
      </c>
      <c r="I18" s="170">
        <v>0.75</v>
      </c>
      <c r="J18" s="170">
        <v>0.9</v>
      </c>
    </row>
    <row r="19" spans="1:10" ht="15.75">
      <c r="A19" s="596"/>
      <c r="B19" s="606" t="s">
        <v>519</v>
      </c>
      <c r="C19" s="606"/>
      <c r="D19" s="606"/>
      <c r="E19" s="606"/>
      <c r="F19" s="606"/>
      <c r="G19" s="606"/>
      <c r="H19" s="286">
        <v>0.27</v>
      </c>
      <c r="I19" s="170">
        <v>0.52</v>
      </c>
      <c r="J19" s="170">
        <v>0.83</v>
      </c>
    </row>
    <row r="20" spans="1:10" ht="15.75">
      <c r="A20" s="596"/>
      <c r="B20" s="631" t="s">
        <v>520</v>
      </c>
      <c r="C20" s="632"/>
      <c r="D20" s="632"/>
      <c r="E20" s="632"/>
      <c r="F20" s="632"/>
      <c r="G20" s="632"/>
      <c r="H20" s="285">
        <f>AVERAGE(H5:H19)</f>
        <v>0.60866666666666669</v>
      </c>
      <c r="I20" s="171">
        <f>AVERAGE(I5:I19)</f>
        <v>0.69666666666666666</v>
      </c>
      <c r="J20" s="171">
        <f>AVERAGE(J5:J19)</f>
        <v>0.78333333333333321</v>
      </c>
    </row>
    <row r="24" spans="1:10">
      <c r="D24" s="622" t="s">
        <v>526</v>
      </c>
      <c r="E24" s="622"/>
      <c r="F24" s="622"/>
    </row>
    <row r="25" spans="1:10">
      <c r="D25" s="621" t="s">
        <v>527</v>
      </c>
      <c r="E25" s="621"/>
      <c r="F25" s="621"/>
    </row>
  </sheetData>
  <mergeCells count="22">
    <mergeCell ref="D25:F25"/>
    <mergeCell ref="B11:G11"/>
    <mergeCell ref="B12:G12"/>
    <mergeCell ref="B13:G13"/>
    <mergeCell ref="B14:G14"/>
    <mergeCell ref="B15:G15"/>
    <mergeCell ref="B16:G16"/>
    <mergeCell ref="B17:G17"/>
    <mergeCell ref="B18:G18"/>
    <mergeCell ref="B19:G19"/>
    <mergeCell ref="B20:G20"/>
    <mergeCell ref="D24:F24"/>
    <mergeCell ref="A1:A20"/>
    <mergeCell ref="B1:C3"/>
    <mergeCell ref="D1:J3"/>
    <mergeCell ref="B4:G4"/>
    <mergeCell ref="B5:G5"/>
    <mergeCell ref="B6:G6"/>
    <mergeCell ref="B7:G7"/>
    <mergeCell ref="B8:G8"/>
    <mergeCell ref="B9:G9"/>
    <mergeCell ref="B10:G10"/>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TRIMESTRE I</vt:lpstr>
      <vt:lpstr>TRIMESTRE II</vt:lpstr>
      <vt:lpstr>TRIMESTRE III</vt:lpstr>
      <vt:lpstr>ACUMULADO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user1</cp:lastModifiedBy>
  <cp:lastPrinted>2018-08-08T17:34:31Z</cp:lastPrinted>
  <dcterms:created xsi:type="dcterms:W3CDTF">2018-02-07T20:00:08Z</dcterms:created>
  <dcterms:modified xsi:type="dcterms:W3CDTF">2020-02-04T21:59:26Z</dcterms:modified>
</cp:coreProperties>
</file>